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825" yWindow="4065" windowWidth="6840" windowHeight="4095" tabRatio="877"/>
  </bookViews>
  <sheets>
    <sheet name="Inhalt" sheetId="38" r:id="rId1"/>
    <sheet name="1. Fibu-Saldenliste (original)" sheetId="26" r:id="rId2"/>
    <sheet name="2. Fibu-Saldenliste (strukt.)" sheetId="28" r:id="rId3"/>
    <sheet name="3. Ergänzg. um kalk. Kosten BÜB" sheetId="30" r:id="rId4"/>
    <sheet name="3.a. kalk. Kosten u. Umsatz" sheetId="8" r:id="rId5"/>
    <sheet name="4. BAB-Ableitung" sheetId="32" r:id="rId6"/>
    <sheet name="4.a. BAB-Kommentare" sheetId="36" r:id="rId7"/>
    <sheet name="5. Ermittlung d. Kalk.-Sätze" sheetId="35" r:id="rId8"/>
    <sheet name="5.a. Personalko. u. -Std." sheetId="29" r:id="rId9"/>
    <sheet name="6. Rückrg. verrechenbare Std." sheetId="37" r:id="rId10"/>
    <sheet name="Problem" sheetId="34" r:id="rId11"/>
    <sheet name="Verprobung" sheetId="31" r:id="rId12"/>
    <sheet name="Ist-BAB-Ableitung" sheetId="4" state="hidden" r:id="rId13"/>
  </sheets>
  <externalReferences>
    <externalReference r:id="rId14"/>
  </externalReferences>
  <definedNames>
    <definedName name="additive">'[1]Einstandspreise Rohmaterial'!$I$31:$K$41</definedName>
    <definedName name="_xlnm.Print_Titles" localSheetId="1">'1. Fibu-Saldenliste (original)'!$1:$4</definedName>
    <definedName name="_xlnm.Print_Titles" localSheetId="12">'Ist-BAB-Ableitung'!$1:$4</definedName>
    <definedName name="farbstoff">'[1]Einstandspreise Rohmaterial'!$E$31:$H$51</definedName>
    <definedName name="mastunden">'[1]Einstandspreise Rohmaterial'!$A$3:$E$12</definedName>
    <definedName name="rohmaterial">'[1]Einstandspreise Rohmaterial'!$A$31:$D$61</definedName>
  </definedNames>
  <calcPr calcId="145621"/>
</workbook>
</file>

<file path=xl/calcChain.xml><?xml version="1.0" encoding="utf-8"?>
<calcChain xmlns="http://schemas.openxmlformats.org/spreadsheetml/2006/main">
  <c r="G112" i="8" l="1"/>
  <c r="D10" i="37"/>
  <c r="F118" i="8"/>
  <c r="F120" i="8" s="1"/>
  <c r="F112" i="8"/>
  <c r="F111" i="8"/>
  <c r="F114" i="8"/>
  <c r="F115" i="8"/>
  <c r="F116" i="8"/>
  <c r="F117" i="8"/>
  <c r="F110" i="8"/>
  <c r="F103" i="8" l="1"/>
  <c r="E65" i="29" l="1"/>
  <c r="R28" i="32" l="1"/>
  <c r="C82" i="26" l="1"/>
  <c r="C75" i="26"/>
  <c r="C21" i="26"/>
  <c r="C16" i="26"/>
  <c r="J28" i="32" l="1"/>
  <c r="E45" i="29" l="1"/>
  <c r="E44" i="29"/>
  <c r="C8" i="28" l="1"/>
  <c r="F6" i="26" s="1"/>
  <c r="G6" i="26" s="1"/>
  <c r="O8" i="35" l="1"/>
  <c r="E8" i="35"/>
  <c r="F8" i="35" s="1"/>
  <c r="O8" i="32"/>
  <c r="E8" i="32"/>
  <c r="E7" i="32" s="1"/>
  <c r="E8" i="30"/>
  <c r="F8" i="30" s="1"/>
  <c r="E160" i="35"/>
  <c r="O159" i="35"/>
  <c r="O158" i="35"/>
  <c r="C158" i="35"/>
  <c r="F158" i="35" s="1"/>
  <c r="O151" i="35"/>
  <c r="C151" i="35"/>
  <c r="O149" i="35"/>
  <c r="C149" i="35"/>
  <c r="F149" i="35" s="1"/>
  <c r="O147" i="35"/>
  <c r="C147" i="35"/>
  <c r="E140" i="35"/>
  <c r="O139" i="35"/>
  <c r="C139" i="35"/>
  <c r="F139" i="35" s="1"/>
  <c r="S139" i="35" s="1"/>
  <c r="O138" i="35"/>
  <c r="C138" i="35"/>
  <c r="F138" i="35" s="1"/>
  <c r="W138" i="35" s="1"/>
  <c r="O137" i="35"/>
  <c r="C137" i="35"/>
  <c r="F137" i="35" s="1"/>
  <c r="W137" i="35" s="1"/>
  <c r="O136" i="35"/>
  <c r="C136" i="35"/>
  <c r="F136" i="35" s="1"/>
  <c r="O135" i="35"/>
  <c r="C135" i="35"/>
  <c r="F135" i="35" s="1"/>
  <c r="O134" i="35"/>
  <c r="C134" i="35"/>
  <c r="F134" i="35" s="1"/>
  <c r="W134" i="35" s="1"/>
  <c r="O133" i="35"/>
  <c r="C133" i="35"/>
  <c r="F133" i="35" s="1"/>
  <c r="W133" i="35" s="1"/>
  <c r="O132" i="35"/>
  <c r="C132" i="35"/>
  <c r="F132" i="35" s="1"/>
  <c r="S132" i="35" s="1"/>
  <c r="O131" i="35"/>
  <c r="C131" i="35"/>
  <c r="F131" i="35" s="1"/>
  <c r="T131" i="35" s="1"/>
  <c r="O128" i="35"/>
  <c r="C128" i="35"/>
  <c r="F128" i="35" s="1"/>
  <c r="S128" i="35" s="1"/>
  <c r="O124" i="35"/>
  <c r="C124" i="35"/>
  <c r="F124" i="35" s="1"/>
  <c r="S124" i="35" s="1"/>
  <c r="O123" i="35"/>
  <c r="C123" i="35"/>
  <c r="E121" i="35"/>
  <c r="O120" i="35"/>
  <c r="C120" i="35"/>
  <c r="F120" i="35" s="1"/>
  <c r="S120" i="35" s="1"/>
  <c r="O119" i="35"/>
  <c r="C119" i="35"/>
  <c r="E117" i="35"/>
  <c r="O116" i="35"/>
  <c r="M116" i="35"/>
  <c r="C116" i="35"/>
  <c r="C117" i="35" s="1"/>
  <c r="E114" i="35"/>
  <c r="O113" i="35"/>
  <c r="C113" i="35"/>
  <c r="F113" i="35" s="1"/>
  <c r="U113" i="35" s="1"/>
  <c r="O112" i="35"/>
  <c r="C112" i="35"/>
  <c r="F112" i="35" s="1"/>
  <c r="Q112" i="35" s="1"/>
  <c r="E110" i="35"/>
  <c r="O109" i="35"/>
  <c r="C109" i="35"/>
  <c r="E107" i="35"/>
  <c r="O106" i="35"/>
  <c r="C106" i="35"/>
  <c r="F106" i="35" s="1"/>
  <c r="Q106" i="35" s="1"/>
  <c r="O105" i="35"/>
  <c r="C105" i="35"/>
  <c r="F105" i="35" s="1"/>
  <c r="U105" i="35" s="1"/>
  <c r="O104" i="35"/>
  <c r="C104" i="35"/>
  <c r="F104" i="35" s="1"/>
  <c r="T104" i="35" s="1"/>
  <c r="O103" i="35"/>
  <c r="M103" i="35"/>
  <c r="C103" i="35"/>
  <c r="F103" i="35" s="1"/>
  <c r="M102" i="35"/>
  <c r="O102" i="35" s="1"/>
  <c r="C102" i="35"/>
  <c r="F102" i="35" s="1"/>
  <c r="O101" i="35"/>
  <c r="M101" i="35"/>
  <c r="C101" i="35"/>
  <c r="F101" i="35" s="1"/>
  <c r="M100" i="35"/>
  <c r="O100" i="35" s="1"/>
  <c r="C100" i="35"/>
  <c r="E98" i="35"/>
  <c r="O97" i="35"/>
  <c r="C97" i="35"/>
  <c r="F97" i="35" s="1"/>
  <c r="T97" i="35" s="1"/>
  <c r="O96" i="35"/>
  <c r="C96" i="35"/>
  <c r="F96" i="35" s="1"/>
  <c r="Q96" i="35" s="1"/>
  <c r="O95" i="35"/>
  <c r="C95" i="35"/>
  <c r="F95" i="35" s="1"/>
  <c r="O94" i="35"/>
  <c r="C94" i="35"/>
  <c r="F94" i="35" s="1"/>
  <c r="Q94" i="35" s="1"/>
  <c r="O93" i="35"/>
  <c r="C93" i="35"/>
  <c r="E91" i="35"/>
  <c r="O90" i="35"/>
  <c r="C90" i="35"/>
  <c r="F90" i="35" s="1"/>
  <c r="O89" i="35"/>
  <c r="C89" i="35"/>
  <c r="F89" i="35" s="1"/>
  <c r="O88" i="35"/>
  <c r="C88" i="35"/>
  <c r="F88" i="35" s="1"/>
  <c r="R88" i="35" s="1"/>
  <c r="O87" i="35"/>
  <c r="C87" i="35"/>
  <c r="O82" i="35"/>
  <c r="C82" i="35"/>
  <c r="F82" i="35" s="1"/>
  <c r="C81" i="35"/>
  <c r="E76" i="35"/>
  <c r="O75" i="35"/>
  <c r="C75" i="35"/>
  <c r="F75" i="35" s="1"/>
  <c r="T75" i="35" s="1"/>
  <c r="O74" i="35"/>
  <c r="C74" i="35"/>
  <c r="F74" i="35" s="1"/>
  <c r="T74" i="35" s="1"/>
  <c r="O73" i="35"/>
  <c r="C73" i="35"/>
  <c r="F73" i="35" s="1"/>
  <c r="Q73" i="35" s="1"/>
  <c r="O72" i="35"/>
  <c r="C72" i="35"/>
  <c r="F72" i="35" s="1"/>
  <c r="Q72" i="35" s="1"/>
  <c r="O71" i="35"/>
  <c r="C71" i="35"/>
  <c r="E65" i="35"/>
  <c r="O64" i="35"/>
  <c r="C64" i="35"/>
  <c r="F64" i="35" s="1"/>
  <c r="Q64" i="35" s="1"/>
  <c r="O63" i="35"/>
  <c r="C63" i="35"/>
  <c r="F63" i="35" s="1"/>
  <c r="O62" i="35"/>
  <c r="E61" i="35"/>
  <c r="E55" i="35"/>
  <c r="E62" i="35" s="1"/>
  <c r="E66" i="35" s="1"/>
  <c r="C53" i="35"/>
  <c r="F53" i="35" s="1"/>
  <c r="O47" i="35"/>
  <c r="E46" i="35"/>
  <c r="E40" i="35"/>
  <c r="E47" i="35" s="1"/>
  <c r="C38" i="35"/>
  <c r="F38" i="35" s="1"/>
  <c r="E32" i="35"/>
  <c r="O31" i="35"/>
  <c r="C31" i="35"/>
  <c r="F31" i="35" s="1"/>
  <c r="Q31" i="35" s="1"/>
  <c r="O30" i="35"/>
  <c r="C30" i="35"/>
  <c r="F30" i="35" s="1"/>
  <c r="O29" i="35"/>
  <c r="C29" i="35"/>
  <c r="F29" i="35" s="1"/>
  <c r="Q29" i="35" s="1"/>
  <c r="O28" i="35"/>
  <c r="C28" i="35"/>
  <c r="F28" i="35" s="1"/>
  <c r="Q28" i="35" s="1"/>
  <c r="O27" i="35"/>
  <c r="C27" i="35"/>
  <c r="F27" i="35" s="1"/>
  <c r="Q27" i="35" s="1"/>
  <c r="O26" i="35"/>
  <c r="J26" i="35"/>
  <c r="C26" i="35"/>
  <c r="E20" i="35"/>
  <c r="O19" i="35"/>
  <c r="C19" i="35"/>
  <c r="C20" i="35" s="1"/>
  <c r="E14" i="35"/>
  <c r="O13" i="35"/>
  <c r="C13" i="35"/>
  <c r="F13" i="35" s="1"/>
  <c r="V13" i="35" s="1"/>
  <c r="O9" i="35"/>
  <c r="C9" i="35"/>
  <c r="F9" i="35" s="1"/>
  <c r="Q9" i="35" s="1"/>
  <c r="O7" i="35"/>
  <c r="C7" i="35"/>
  <c r="C23" i="26"/>
  <c r="C28" i="26" l="1"/>
  <c r="C42" i="35" s="1"/>
  <c r="F42" i="35" s="1"/>
  <c r="C83" i="35"/>
  <c r="F8" i="32"/>
  <c r="Q8" i="32" s="1"/>
  <c r="E7" i="30"/>
  <c r="E10" i="30" s="1"/>
  <c r="E16" i="30" s="1"/>
  <c r="C26" i="26"/>
  <c r="C41" i="35" s="1"/>
  <c r="F41" i="35" s="1"/>
  <c r="C34" i="26"/>
  <c r="C45" i="35" s="1"/>
  <c r="F45" i="35" s="1"/>
  <c r="C30" i="26"/>
  <c r="C43" i="35" s="1"/>
  <c r="F43" i="35" s="1"/>
  <c r="C32" i="26"/>
  <c r="C44" i="35" s="1"/>
  <c r="F44" i="35" s="1"/>
  <c r="C39" i="35"/>
  <c r="F39" i="35" s="1"/>
  <c r="F40" i="35" s="1"/>
  <c r="T72" i="35"/>
  <c r="T8" i="35"/>
  <c r="W8" i="35"/>
  <c r="S8" i="35"/>
  <c r="V8" i="35"/>
  <c r="R8" i="35"/>
  <c r="U8" i="35"/>
  <c r="Q8" i="35"/>
  <c r="E7" i="35"/>
  <c r="E10" i="35" s="1"/>
  <c r="E16" i="35" s="1"/>
  <c r="E22" i="35" s="1"/>
  <c r="E34" i="35" s="1"/>
  <c r="E49" i="35" s="1"/>
  <c r="E68" i="35" s="1"/>
  <c r="E78" i="35" s="1"/>
  <c r="C91" i="35"/>
  <c r="R128" i="35"/>
  <c r="T136" i="35"/>
  <c r="S136" i="35"/>
  <c r="C10" i="35"/>
  <c r="T28" i="35"/>
  <c r="R64" i="35"/>
  <c r="C98" i="35"/>
  <c r="R112" i="35"/>
  <c r="T113" i="35"/>
  <c r="R124" i="35"/>
  <c r="T9" i="35"/>
  <c r="Q13" i="35"/>
  <c r="F19" i="35"/>
  <c r="U19" i="35" s="1"/>
  <c r="T27" i="35"/>
  <c r="T73" i="35"/>
  <c r="T106" i="35"/>
  <c r="V112" i="35"/>
  <c r="W101" i="35"/>
  <c r="T101" i="35"/>
  <c r="R101" i="35"/>
  <c r="T95" i="35"/>
  <c r="S95" i="35"/>
  <c r="V89" i="35"/>
  <c r="T89" i="35"/>
  <c r="S135" i="35"/>
  <c r="T135" i="35"/>
  <c r="C14" i="35"/>
  <c r="T31" i="35"/>
  <c r="V64" i="35"/>
  <c r="F87" i="35"/>
  <c r="Q87" i="35" s="1"/>
  <c r="S94" i="35"/>
  <c r="S96" i="35"/>
  <c r="U104" i="35"/>
  <c r="U112" i="35"/>
  <c r="T132" i="35"/>
  <c r="T158" i="35"/>
  <c r="U94" i="35"/>
  <c r="U96" i="35"/>
  <c r="R13" i="35"/>
  <c r="T29" i="35"/>
  <c r="C76" i="35"/>
  <c r="V88" i="35"/>
  <c r="F93" i="35"/>
  <c r="V93" i="35" s="1"/>
  <c r="W94" i="35"/>
  <c r="W96" i="35"/>
  <c r="S131" i="35"/>
  <c r="T137" i="35"/>
  <c r="V101" i="35"/>
  <c r="C140" i="35"/>
  <c r="S158" i="35"/>
  <c r="T102" i="35"/>
  <c r="U102" i="35"/>
  <c r="V102" i="35"/>
  <c r="Q102" i="35"/>
  <c r="W102" i="35"/>
  <c r="R102" i="35"/>
  <c r="S102" i="35"/>
  <c r="T82" i="35"/>
  <c r="U82" i="35"/>
  <c r="Q82" i="35"/>
  <c r="V82" i="35"/>
  <c r="W82" i="35"/>
  <c r="S82" i="35"/>
  <c r="R82" i="35"/>
  <c r="V30" i="35"/>
  <c r="R30" i="35"/>
  <c r="W30" i="35"/>
  <c r="S30" i="35"/>
  <c r="U30" i="35"/>
  <c r="W63" i="35"/>
  <c r="F65" i="35"/>
  <c r="T63" i="35"/>
  <c r="S63" i="35"/>
  <c r="U75" i="35"/>
  <c r="U90" i="35"/>
  <c r="Q90" i="35"/>
  <c r="V90" i="35"/>
  <c r="W90" i="35"/>
  <c r="R90" i="35"/>
  <c r="W103" i="35"/>
  <c r="S103" i="35"/>
  <c r="V103" i="35"/>
  <c r="Q103" i="35"/>
  <c r="R103" i="35"/>
  <c r="C110" i="35"/>
  <c r="F109" i="35"/>
  <c r="U9" i="35"/>
  <c r="U29" i="35"/>
  <c r="W74" i="35"/>
  <c r="S74" i="35"/>
  <c r="V74" i="35"/>
  <c r="R74" i="35"/>
  <c r="U74" i="35"/>
  <c r="W88" i="35"/>
  <c r="U13" i="35"/>
  <c r="V28" i="35"/>
  <c r="W28" i="35"/>
  <c r="S28" i="35"/>
  <c r="R28" i="35"/>
  <c r="U28" i="35"/>
  <c r="Q30" i="35"/>
  <c r="C32" i="35"/>
  <c r="F26" i="35"/>
  <c r="V27" i="35"/>
  <c r="R27" i="35"/>
  <c r="W27" i="35"/>
  <c r="S27" i="35"/>
  <c r="U27" i="35"/>
  <c r="T30" i="35"/>
  <c r="R31" i="35"/>
  <c r="W31" i="35"/>
  <c r="S31" i="35"/>
  <c r="V31" i="35"/>
  <c r="U31" i="35"/>
  <c r="R63" i="35"/>
  <c r="T64" i="35"/>
  <c r="W64" i="35"/>
  <c r="S64" i="35"/>
  <c r="U64" i="35"/>
  <c r="V72" i="35"/>
  <c r="W72" i="35"/>
  <c r="S72" i="35"/>
  <c r="R72" i="35"/>
  <c r="U72" i="35"/>
  <c r="Q74" i="35"/>
  <c r="U89" i="35"/>
  <c r="Q89" i="35"/>
  <c r="W89" i="35"/>
  <c r="R89" i="35"/>
  <c r="S89" i="35"/>
  <c r="T90" i="35"/>
  <c r="C107" i="35"/>
  <c r="F100" i="35"/>
  <c r="T103" i="35"/>
  <c r="T149" i="35"/>
  <c r="U149" i="35"/>
  <c r="Q149" i="35"/>
  <c r="W149" i="35"/>
  <c r="R149" i="35"/>
  <c r="V149" i="35"/>
  <c r="S149" i="35"/>
  <c r="U63" i="35"/>
  <c r="V75" i="35"/>
  <c r="W75" i="35"/>
  <c r="S75" i="35"/>
  <c r="R75" i="35"/>
  <c r="V97" i="35"/>
  <c r="R97" i="35"/>
  <c r="U97" i="35"/>
  <c r="W97" i="35"/>
  <c r="Q97" i="35"/>
  <c r="U103" i="35"/>
  <c r="W9" i="35"/>
  <c r="S9" i="35"/>
  <c r="V9" i="35"/>
  <c r="R9" i="35"/>
  <c r="W29" i="35"/>
  <c r="S29" i="35"/>
  <c r="V29" i="35"/>
  <c r="R29" i="35"/>
  <c r="V63" i="35"/>
  <c r="U88" i="35"/>
  <c r="Q88" i="35"/>
  <c r="S88" i="35"/>
  <c r="T88" i="35"/>
  <c r="F14" i="35"/>
  <c r="T13" i="35"/>
  <c r="W13" i="35"/>
  <c r="S13" i="35"/>
  <c r="Q63" i="35"/>
  <c r="C65" i="35"/>
  <c r="W73" i="35"/>
  <c r="S73" i="35"/>
  <c r="V73" i="35"/>
  <c r="R73" i="35"/>
  <c r="U73" i="35"/>
  <c r="Q75" i="35"/>
  <c r="S90" i="35"/>
  <c r="V95" i="35"/>
  <c r="R95" i="35"/>
  <c r="U95" i="35"/>
  <c r="W95" i="35"/>
  <c r="Q95" i="35"/>
  <c r="S97" i="35"/>
  <c r="V104" i="35"/>
  <c r="R104" i="35"/>
  <c r="W104" i="35"/>
  <c r="S104" i="35"/>
  <c r="Q104" i="35"/>
  <c r="V105" i="35"/>
  <c r="R105" i="35"/>
  <c r="W105" i="35"/>
  <c r="S105" i="35"/>
  <c r="Q105" i="35"/>
  <c r="T105" i="35"/>
  <c r="T120" i="35"/>
  <c r="U120" i="35"/>
  <c r="V120" i="35"/>
  <c r="Q120" i="35"/>
  <c r="R120" i="35"/>
  <c r="W120" i="35"/>
  <c r="F123" i="35"/>
  <c r="C129" i="35"/>
  <c r="U133" i="35"/>
  <c r="Q133" i="35"/>
  <c r="V133" i="35"/>
  <c r="R133" i="35"/>
  <c r="S133" i="35"/>
  <c r="F71" i="35"/>
  <c r="V94" i="35"/>
  <c r="R94" i="35"/>
  <c r="T94" i="35"/>
  <c r="V96" i="35"/>
  <c r="R96" i="35"/>
  <c r="T96" i="35"/>
  <c r="U101" i="35"/>
  <c r="Q101" i="35"/>
  <c r="S101" i="35"/>
  <c r="V106" i="35"/>
  <c r="R106" i="35"/>
  <c r="W106" i="35"/>
  <c r="S106" i="35"/>
  <c r="U106" i="35"/>
  <c r="C114" i="35"/>
  <c r="C121" i="35"/>
  <c r="T128" i="35"/>
  <c r="U128" i="35"/>
  <c r="Q128" i="35"/>
  <c r="V128" i="35"/>
  <c r="W128" i="35"/>
  <c r="T133" i="35"/>
  <c r="U138" i="35"/>
  <c r="Q138" i="35"/>
  <c r="V138" i="35"/>
  <c r="R138" i="35"/>
  <c r="S138" i="35"/>
  <c r="T138" i="35"/>
  <c r="W113" i="35"/>
  <c r="S113" i="35"/>
  <c r="V113" i="35"/>
  <c r="Q113" i="35"/>
  <c r="R113" i="35"/>
  <c r="F116" i="35"/>
  <c r="U124" i="35"/>
  <c r="Q124" i="35"/>
  <c r="T124" i="35"/>
  <c r="V124" i="35"/>
  <c r="W124" i="35"/>
  <c r="U134" i="35"/>
  <c r="Q134" i="35"/>
  <c r="V134" i="35"/>
  <c r="R134" i="35"/>
  <c r="S134" i="35"/>
  <c r="T134" i="35"/>
  <c r="U137" i="35"/>
  <c r="Q137" i="35"/>
  <c r="V137" i="35"/>
  <c r="R137" i="35"/>
  <c r="S137" i="35"/>
  <c r="F147" i="35"/>
  <c r="C153" i="35"/>
  <c r="W112" i="35"/>
  <c r="S112" i="35"/>
  <c r="T112" i="35"/>
  <c r="F114" i="35"/>
  <c r="F119" i="35"/>
  <c r="U131" i="35"/>
  <c r="Q131" i="35"/>
  <c r="V131" i="35"/>
  <c r="R131" i="35"/>
  <c r="W131" i="35"/>
  <c r="U135" i="35"/>
  <c r="Q135" i="35"/>
  <c r="V135" i="35"/>
  <c r="R135" i="35"/>
  <c r="W135" i="35"/>
  <c r="U139" i="35"/>
  <c r="Q139" i="35"/>
  <c r="V139" i="35"/>
  <c r="R139" i="35"/>
  <c r="W139" i="35"/>
  <c r="U158" i="35"/>
  <c r="Q158" i="35"/>
  <c r="V158" i="35"/>
  <c r="R158" i="35"/>
  <c r="W158" i="35"/>
  <c r="U132" i="35"/>
  <c r="Q132" i="35"/>
  <c r="V132" i="35"/>
  <c r="R132" i="35"/>
  <c r="W132" i="35"/>
  <c r="U136" i="35"/>
  <c r="Q136" i="35"/>
  <c r="V136" i="35"/>
  <c r="R136" i="35"/>
  <c r="W136" i="35"/>
  <c r="T139" i="35"/>
  <c r="F140" i="35"/>
  <c r="E160" i="32"/>
  <c r="O159" i="32"/>
  <c r="O158" i="32"/>
  <c r="C158" i="32"/>
  <c r="F158" i="32" s="1"/>
  <c r="U158" i="32" s="1"/>
  <c r="O151" i="32"/>
  <c r="C151" i="32"/>
  <c r="O149" i="32"/>
  <c r="C149" i="32"/>
  <c r="F149" i="32" s="1"/>
  <c r="T149" i="32" s="1"/>
  <c r="O147" i="32"/>
  <c r="C147" i="32"/>
  <c r="E140" i="32"/>
  <c r="O139" i="32"/>
  <c r="C139" i="32"/>
  <c r="F139" i="32" s="1"/>
  <c r="Q139" i="32" s="1"/>
  <c r="O138" i="32"/>
  <c r="C138" i="32"/>
  <c r="F138" i="32" s="1"/>
  <c r="Q138" i="32" s="1"/>
  <c r="O137" i="32"/>
  <c r="C137" i="32"/>
  <c r="F137" i="32" s="1"/>
  <c r="Q137" i="32" s="1"/>
  <c r="O136" i="32"/>
  <c r="C136" i="32"/>
  <c r="F136" i="32" s="1"/>
  <c r="O135" i="32"/>
  <c r="C135" i="32"/>
  <c r="F135" i="32" s="1"/>
  <c r="Q135" i="32" s="1"/>
  <c r="O134" i="32"/>
  <c r="C134" i="32"/>
  <c r="F134" i="32" s="1"/>
  <c r="O133" i="32"/>
  <c r="C133" i="32"/>
  <c r="F133" i="32" s="1"/>
  <c r="V133" i="32" s="1"/>
  <c r="O132" i="32"/>
  <c r="C132" i="32"/>
  <c r="F132" i="32" s="1"/>
  <c r="U132" i="32" s="1"/>
  <c r="O131" i="32"/>
  <c r="C131" i="32"/>
  <c r="O128" i="32"/>
  <c r="C128" i="32"/>
  <c r="F128" i="32" s="1"/>
  <c r="Q128" i="32" s="1"/>
  <c r="O124" i="32"/>
  <c r="C124" i="32"/>
  <c r="F124" i="32" s="1"/>
  <c r="O123" i="32"/>
  <c r="C123" i="32"/>
  <c r="E121" i="32"/>
  <c r="O120" i="32"/>
  <c r="C120" i="32"/>
  <c r="O119" i="32"/>
  <c r="C119" i="32"/>
  <c r="F119" i="32" s="1"/>
  <c r="R119" i="32" s="1"/>
  <c r="E117" i="32"/>
  <c r="C116" i="32"/>
  <c r="E114" i="32"/>
  <c r="O113" i="32"/>
  <c r="C113" i="32"/>
  <c r="F113" i="32" s="1"/>
  <c r="O112" i="32"/>
  <c r="C112" i="32"/>
  <c r="E110" i="32"/>
  <c r="O109" i="32"/>
  <c r="C109" i="32"/>
  <c r="C110" i="32" s="1"/>
  <c r="E107" i="32"/>
  <c r="O106" i="32"/>
  <c r="C106" i="32"/>
  <c r="F106" i="32" s="1"/>
  <c r="S106" i="32" s="1"/>
  <c r="O105" i="32"/>
  <c r="C105" i="32"/>
  <c r="F105" i="32" s="1"/>
  <c r="S105" i="32" s="1"/>
  <c r="O104" i="32"/>
  <c r="C104" i="32"/>
  <c r="F104" i="32" s="1"/>
  <c r="W104" i="32" s="1"/>
  <c r="M103" i="32"/>
  <c r="O103" i="32" s="1"/>
  <c r="C103" i="32"/>
  <c r="F103" i="32" s="1"/>
  <c r="R103" i="32" s="1"/>
  <c r="M102" i="32"/>
  <c r="O102" i="32" s="1"/>
  <c r="C102" i="32"/>
  <c r="F102" i="32" s="1"/>
  <c r="U102" i="32" s="1"/>
  <c r="M101" i="32"/>
  <c r="O101" i="32" s="1"/>
  <c r="C101" i="32"/>
  <c r="F101" i="32" s="1"/>
  <c r="R101" i="32" s="1"/>
  <c r="M100" i="32"/>
  <c r="O100" i="32" s="1"/>
  <c r="C100" i="32"/>
  <c r="E98" i="32"/>
  <c r="O97" i="32"/>
  <c r="C97" i="32"/>
  <c r="F97" i="32" s="1"/>
  <c r="O96" i="32"/>
  <c r="C96" i="32"/>
  <c r="F96" i="32" s="1"/>
  <c r="O95" i="32"/>
  <c r="C95" i="32"/>
  <c r="F95" i="32" s="1"/>
  <c r="O94" i="32"/>
  <c r="C94" i="32"/>
  <c r="F94" i="32" s="1"/>
  <c r="S94" i="32" s="1"/>
  <c r="O93" i="32"/>
  <c r="C93" i="32"/>
  <c r="E91" i="32"/>
  <c r="O90" i="32"/>
  <c r="C90" i="32"/>
  <c r="F90" i="32" s="1"/>
  <c r="V90" i="32" s="1"/>
  <c r="O89" i="32"/>
  <c r="C89" i="32"/>
  <c r="F89" i="32" s="1"/>
  <c r="U89" i="32" s="1"/>
  <c r="O88" i="32"/>
  <c r="C88" i="32"/>
  <c r="F88" i="32" s="1"/>
  <c r="U88" i="32" s="1"/>
  <c r="O87" i="32"/>
  <c r="C87" i="32"/>
  <c r="F87" i="32" s="1"/>
  <c r="V87" i="32" s="1"/>
  <c r="O82" i="32"/>
  <c r="C82" i="32"/>
  <c r="F82" i="32" s="1"/>
  <c r="C81" i="32"/>
  <c r="E76" i="32"/>
  <c r="O75" i="32"/>
  <c r="C75" i="32"/>
  <c r="F75" i="32" s="1"/>
  <c r="O74" i="32"/>
  <c r="C74" i="32"/>
  <c r="F74" i="32" s="1"/>
  <c r="Q74" i="32" s="1"/>
  <c r="O73" i="32"/>
  <c r="C73" i="32"/>
  <c r="F73" i="32" s="1"/>
  <c r="S73" i="32" s="1"/>
  <c r="O72" i="32"/>
  <c r="C72" i="32"/>
  <c r="F72" i="32" s="1"/>
  <c r="S72" i="32" s="1"/>
  <c r="C71" i="32"/>
  <c r="F71" i="32" s="1"/>
  <c r="E65" i="32"/>
  <c r="O64" i="32"/>
  <c r="C64" i="32"/>
  <c r="F64" i="32" s="1"/>
  <c r="Q64" i="32" s="1"/>
  <c r="O63" i="32"/>
  <c r="C63" i="32"/>
  <c r="F63" i="32" s="1"/>
  <c r="O62" i="32"/>
  <c r="E61" i="32"/>
  <c r="E55" i="32"/>
  <c r="C53" i="32"/>
  <c r="F53" i="32" s="1"/>
  <c r="O47" i="32"/>
  <c r="E46" i="32"/>
  <c r="E40" i="32"/>
  <c r="E47" i="32" s="1"/>
  <c r="C38" i="32"/>
  <c r="F38" i="32" s="1"/>
  <c r="E32" i="32"/>
  <c r="O31" i="32"/>
  <c r="C31" i="32"/>
  <c r="F31" i="32" s="1"/>
  <c r="S31" i="32" s="1"/>
  <c r="O30" i="32"/>
  <c r="C30" i="32"/>
  <c r="F30" i="32" s="1"/>
  <c r="S30" i="32" s="1"/>
  <c r="O29" i="32"/>
  <c r="C29" i="32"/>
  <c r="F29" i="32" s="1"/>
  <c r="S29" i="32" s="1"/>
  <c r="O28" i="32"/>
  <c r="C28" i="32"/>
  <c r="F28" i="32" s="1"/>
  <c r="O27" i="32"/>
  <c r="C27" i="32"/>
  <c r="F27" i="32" s="1"/>
  <c r="T27" i="32" s="1"/>
  <c r="O26" i="32"/>
  <c r="C26" i="32"/>
  <c r="E20" i="32"/>
  <c r="O19" i="32"/>
  <c r="C19" i="32"/>
  <c r="F19" i="32" s="1"/>
  <c r="E14" i="32"/>
  <c r="O13" i="32"/>
  <c r="C13" i="32"/>
  <c r="F13" i="32" s="1"/>
  <c r="V13" i="32" s="1"/>
  <c r="E10" i="32"/>
  <c r="E16" i="32" s="1"/>
  <c r="O9" i="32"/>
  <c r="C9" i="32"/>
  <c r="F9" i="32" s="1"/>
  <c r="Q9" i="32" s="1"/>
  <c r="O7" i="32"/>
  <c r="C7" i="32"/>
  <c r="E160" i="30"/>
  <c r="E140" i="30"/>
  <c r="E121" i="30"/>
  <c r="E117" i="30"/>
  <c r="E114" i="30"/>
  <c r="E110" i="30"/>
  <c r="E107" i="30"/>
  <c r="E98" i="30"/>
  <c r="E91" i="30"/>
  <c r="E76" i="30"/>
  <c r="E65" i="30"/>
  <c r="E66" i="30" s="1"/>
  <c r="E61" i="30"/>
  <c r="E62" i="30" s="1"/>
  <c r="E55" i="30"/>
  <c r="E46" i="30"/>
  <c r="E40" i="30"/>
  <c r="E32" i="30"/>
  <c r="E20" i="30"/>
  <c r="E14" i="30"/>
  <c r="G44" i="8"/>
  <c r="G38" i="8"/>
  <c r="G37" i="8"/>
  <c r="G36" i="8"/>
  <c r="G49" i="8" s="1"/>
  <c r="G31" i="8"/>
  <c r="G24" i="8"/>
  <c r="G51" i="8" s="1"/>
  <c r="F24" i="8"/>
  <c r="G19" i="8"/>
  <c r="G18" i="8"/>
  <c r="J13" i="8"/>
  <c r="J12" i="8"/>
  <c r="G13" i="8"/>
  <c r="G12" i="8"/>
  <c r="C158" i="30"/>
  <c r="F158" i="30" s="1"/>
  <c r="C151" i="30"/>
  <c r="C149" i="30"/>
  <c r="F149" i="30" s="1"/>
  <c r="C147" i="30"/>
  <c r="F147" i="30" s="1"/>
  <c r="C139" i="30"/>
  <c r="F139" i="30" s="1"/>
  <c r="C138" i="30"/>
  <c r="F138" i="30" s="1"/>
  <c r="C137" i="30"/>
  <c r="F137" i="30" s="1"/>
  <c r="C136" i="30"/>
  <c r="F136" i="30" s="1"/>
  <c r="C135" i="30"/>
  <c r="F135" i="30" s="1"/>
  <c r="C134" i="30"/>
  <c r="F134" i="30" s="1"/>
  <c r="C133" i="30"/>
  <c r="F133" i="30" s="1"/>
  <c r="C132" i="30"/>
  <c r="F132" i="30" s="1"/>
  <c r="C131" i="30"/>
  <c r="F131" i="30" s="1"/>
  <c r="C128" i="30"/>
  <c r="F128" i="30" s="1"/>
  <c r="C124" i="30"/>
  <c r="F124" i="30" s="1"/>
  <c r="C123" i="30"/>
  <c r="F123" i="30" s="1"/>
  <c r="C120" i="30"/>
  <c r="F120" i="30" s="1"/>
  <c r="C119" i="30"/>
  <c r="F119" i="30" s="1"/>
  <c r="C116" i="30"/>
  <c r="F116" i="30" s="1"/>
  <c r="F117" i="30" s="1"/>
  <c r="C113" i="30"/>
  <c r="F113" i="30" s="1"/>
  <c r="C112" i="30"/>
  <c r="F112" i="30" s="1"/>
  <c r="C109" i="30"/>
  <c r="F109" i="30" s="1"/>
  <c r="C106" i="30"/>
  <c r="F106" i="30" s="1"/>
  <c r="C105" i="30"/>
  <c r="F105" i="30" s="1"/>
  <c r="C104" i="30"/>
  <c r="F104" i="30" s="1"/>
  <c r="C103" i="30"/>
  <c r="F103" i="30" s="1"/>
  <c r="C102" i="30"/>
  <c r="F102" i="30" s="1"/>
  <c r="C101" i="30"/>
  <c r="F101" i="30" s="1"/>
  <c r="C100" i="30"/>
  <c r="F100" i="30" s="1"/>
  <c r="C97" i="30"/>
  <c r="F97" i="30" s="1"/>
  <c r="C96" i="30"/>
  <c r="F96" i="30" s="1"/>
  <c r="C95" i="30"/>
  <c r="F95" i="30" s="1"/>
  <c r="C94" i="30"/>
  <c r="F94" i="30" s="1"/>
  <c r="C93" i="30"/>
  <c r="F93" i="30" s="1"/>
  <c r="C90" i="30"/>
  <c r="F90" i="30" s="1"/>
  <c r="C89" i="30"/>
  <c r="F89" i="30" s="1"/>
  <c r="C88" i="30"/>
  <c r="F88" i="30" s="1"/>
  <c r="C87" i="30"/>
  <c r="F87" i="30" s="1"/>
  <c r="C82" i="30"/>
  <c r="F82" i="30" s="1"/>
  <c r="C81" i="30"/>
  <c r="C75" i="30"/>
  <c r="F75" i="30" s="1"/>
  <c r="C74" i="30"/>
  <c r="F74" i="30" s="1"/>
  <c r="C73" i="30"/>
  <c r="F73" i="30" s="1"/>
  <c r="C72" i="30"/>
  <c r="F72" i="30" s="1"/>
  <c r="C71" i="30"/>
  <c r="F71" i="30" s="1"/>
  <c r="C64" i="30"/>
  <c r="F64" i="30" s="1"/>
  <c r="C63" i="30"/>
  <c r="F63" i="30" s="1"/>
  <c r="C53" i="30"/>
  <c r="F53" i="30" s="1"/>
  <c r="C38" i="30"/>
  <c r="C31" i="30"/>
  <c r="F31" i="30" s="1"/>
  <c r="C29" i="30"/>
  <c r="F29" i="30" s="1"/>
  <c r="C28" i="30"/>
  <c r="F28" i="30" s="1"/>
  <c r="C26" i="30"/>
  <c r="F26" i="30" s="1"/>
  <c r="C19" i="30"/>
  <c r="F19" i="30" s="1"/>
  <c r="C27" i="30"/>
  <c r="F27" i="30" s="1"/>
  <c r="C30" i="30"/>
  <c r="F30" i="30" s="1"/>
  <c r="C13" i="30"/>
  <c r="F13" i="30" s="1"/>
  <c r="C9" i="30"/>
  <c r="C7" i="30"/>
  <c r="C25" i="26"/>
  <c r="C53" i="28" s="1"/>
  <c r="E20" i="29"/>
  <c r="E15" i="29"/>
  <c r="E17" i="29" s="1"/>
  <c r="E18" i="29" s="1"/>
  <c r="E53" i="29"/>
  <c r="D52" i="29"/>
  <c r="E50" i="29"/>
  <c r="D74" i="26"/>
  <c r="D20" i="26"/>
  <c r="D15" i="26"/>
  <c r="U8" i="32" l="1"/>
  <c r="C40" i="28"/>
  <c r="C54" i="30"/>
  <c r="F54" i="30" s="1"/>
  <c r="S8" i="32"/>
  <c r="R8" i="32"/>
  <c r="G50" i="8"/>
  <c r="T8" i="32"/>
  <c r="S71" i="32"/>
  <c r="V71" i="32"/>
  <c r="W8" i="32"/>
  <c r="V8" i="32"/>
  <c r="C40" i="35"/>
  <c r="E55" i="29"/>
  <c r="E71" i="29"/>
  <c r="W19" i="35"/>
  <c r="V19" i="35"/>
  <c r="C46" i="35"/>
  <c r="T93" i="35"/>
  <c r="U87" i="35"/>
  <c r="F46" i="35"/>
  <c r="C54" i="32"/>
  <c r="F54" i="32" s="1"/>
  <c r="F55" i="32" s="1"/>
  <c r="C54" i="35"/>
  <c r="C35" i="26"/>
  <c r="C60" i="35" s="1"/>
  <c r="F60" i="35" s="1"/>
  <c r="C27" i="26"/>
  <c r="C56" i="35" s="1"/>
  <c r="C31" i="26"/>
  <c r="C58" i="35" s="1"/>
  <c r="F58" i="35" s="1"/>
  <c r="C29" i="26"/>
  <c r="C57" i="35" s="1"/>
  <c r="F57" i="35" s="1"/>
  <c r="C33" i="26"/>
  <c r="C59" i="35" s="1"/>
  <c r="F59" i="35" s="1"/>
  <c r="C16" i="35"/>
  <c r="C22" i="35" s="1"/>
  <c r="C34" i="35" s="1"/>
  <c r="R87" i="35"/>
  <c r="F98" i="35"/>
  <c r="R19" i="35"/>
  <c r="F20" i="35"/>
  <c r="Q19" i="35"/>
  <c r="S93" i="35"/>
  <c r="F91" i="35"/>
  <c r="F47" i="35"/>
  <c r="V47" i="35" s="1"/>
  <c r="Q93" i="35"/>
  <c r="R93" i="35"/>
  <c r="V87" i="35"/>
  <c r="U93" i="35"/>
  <c r="W87" i="35"/>
  <c r="W93" i="35"/>
  <c r="F7" i="35"/>
  <c r="V7" i="35" s="1"/>
  <c r="X72" i="35"/>
  <c r="Y72" i="35" s="1"/>
  <c r="X27" i="35"/>
  <c r="Y27" i="35" s="1"/>
  <c r="X28" i="35"/>
  <c r="Y28" i="35" s="1"/>
  <c r="X8" i="35"/>
  <c r="Y8" i="35" s="1"/>
  <c r="X96" i="35"/>
  <c r="Y96" i="35" s="1"/>
  <c r="X73" i="35"/>
  <c r="Y73" i="35" s="1"/>
  <c r="T19" i="35"/>
  <c r="S19" i="35"/>
  <c r="E22" i="30"/>
  <c r="E34" i="30" s="1"/>
  <c r="F7" i="30"/>
  <c r="F94" i="8"/>
  <c r="F9" i="30"/>
  <c r="F95" i="8"/>
  <c r="X94" i="35"/>
  <c r="Y94" i="35" s="1"/>
  <c r="T87" i="35"/>
  <c r="S87" i="35"/>
  <c r="X135" i="35"/>
  <c r="Y135" i="35" s="1"/>
  <c r="X13" i="35"/>
  <c r="Y13" i="35" s="1"/>
  <c r="X64" i="35"/>
  <c r="Y64" i="35" s="1"/>
  <c r="X30" i="35"/>
  <c r="Y30" i="35" s="1"/>
  <c r="X132" i="35"/>
  <c r="Y132" i="35" s="1"/>
  <c r="X112" i="35"/>
  <c r="Y112" i="35" s="1"/>
  <c r="X128" i="35"/>
  <c r="Y128" i="35" s="1"/>
  <c r="X106" i="35"/>
  <c r="Y106" i="35" s="1"/>
  <c r="X133" i="35"/>
  <c r="Y133" i="35" s="1"/>
  <c r="C141" i="35"/>
  <c r="X120" i="35"/>
  <c r="Y120" i="35" s="1"/>
  <c r="X95" i="35"/>
  <c r="Y95" i="35" s="1"/>
  <c r="X75" i="35"/>
  <c r="Y75" i="35" s="1"/>
  <c r="X29" i="35"/>
  <c r="Y29" i="35" s="1"/>
  <c r="X9" i="35"/>
  <c r="Y9" i="35" s="1"/>
  <c r="X149" i="35"/>
  <c r="Y149" i="35" s="1"/>
  <c r="X131" i="35"/>
  <c r="Y131" i="35" s="1"/>
  <c r="X136" i="35"/>
  <c r="Y136" i="35" s="1"/>
  <c r="X139" i="35"/>
  <c r="Y139" i="35" s="1"/>
  <c r="X138" i="35"/>
  <c r="Y138" i="35" s="1"/>
  <c r="X101" i="35"/>
  <c r="Y101" i="35" s="1"/>
  <c r="W71" i="35"/>
  <c r="S71" i="35"/>
  <c r="V71" i="35"/>
  <c r="R71" i="35"/>
  <c r="Q71" i="35"/>
  <c r="F76" i="35"/>
  <c r="U71" i="35"/>
  <c r="T71" i="35"/>
  <c r="X63" i="35"/>
  <c r="Y63" i="35" s="1"/>
  <c r="X31" i="35"/>
  <c r="Y31" i="35" s="1"/>
  <c r="X82" i="35"/>
  <c r="Y82" i="35" s="1"/>
  <c r="F121" i="35"/>
  <c r="T119" i="35"/>
  <c r="W119" i="35"/>
  <c r="R119" i="35"/>
  <c r="S119" i="35"/>
  <c r="U119" i="35"/>
  <c r="Q119" i="35"/>
  <c r="V119" i="35"/>
  <c r="W116" i="35"/>
  <c r="S116" i="35"/>
  <c r="T116" i="35"/>
  <c r="U116" i="35"/>
  <c r="F117" i="35"/>
  <c r="R116" i="35"/>
  <c r="V116" i="35"/>
  <c r="Q116" i="35"/>
  <c r="X103" i="35"/>
  <c r="Y103" i="35" s="1"/>
  <c r="U123" i="35"/>
  <c r="Q123" i="35"/>
  <c r="V123" i="35"/>
  <c r="W123" i="35"/>
  <c r="R123" i="35"/>
  <c r="S123" i="35"/>
  <c r="T123" i="35"/>
  <c r="X105" i="35"/>
  <c r="Y105" i="35" s="1"/>
  <c r="V100" i="35"/>
  <c r="R100" i="35"/>
  <c r="U100" i="35"/>
  <c r="F107" i="35"/>
  <c r="W100" i="35"/>
  <c r="Q100" i="35"/>
  <c r="T100" i="35"/>
  <c r="S100" i="35"/>
  <c r="X89" i="35"/>
  <c r="Y89" i="35" s="1"/>
  <c r="F110" i="35"/>
  <c r="W109" i="35"/>
  <c r="S109" i="35"/>
  <c r="T109" i="35"/>
  <c r="Q109" i="35"/>
  <c r="R109" i="35"/>
  <c r="V109" i="35"/>
  <c r="U109" i="35"/>
  <c r="X90" i="35"/>
  <c r="Y90" i="35" s="1"/>
  <c r="X102" i="35"/>
  <c r="Y102" i="35" s="1"/>
  <c r="X134" i="35"/>
  <c r="Y134" i="35" s="1"/>
  <c r="X158" i="35"/>
  <c r="Y158" i="35" s="1"/>
  <c r="T147" i="35"/>
  <c r="U147" i="35"/>
  <c r="Q147" i="35"/>
  <c r="V147" i="35"/>
  <c r="W147" i="35"/>
  <c r="S147" i="35"/>
  <c r="R147" i="35"/>
  <c r="X137" i="35"/>
  <c r="Y137" i="35" s="1"/>
  <c r="X124" i="35"/>
  <c r="Y124" i="35" s="1"/>
  <c r="X113" i="35"/>
  <c r="Y113" i="35" s="1"/>
  <c r="X104" i="35"/>
  <c r="Y104" i="35" s="1"/>
  <c r="X88" i="35"/>
  <c r="Y88" i="35" s="1"/>
  <c r="X97" i="35"/>
  <c r="Y97" i="35" s="1"/>
  <c r="X74" i="35"/>
  <c r="Y74" i="35" s="1"/>
  <c r="W26" i="35"/>
  <c r="S26" i="35"/>
  <c r="V26" i="35"/>
  <c r="R26" i="35"/>
  <c r="Q26" i="35"/>
  <c r="F32" i="35"/>
  <c r="T26" i="35"/>
  <c r="U26" i="35"/>
  <c r="F14" i="32"/>
  <c r="C20" i="32"/>
  <c r="Q133" i="32"/>
  <c r="Q132" i="32"/>
  <c r="U137" i="32"/>
  <c r="T71" i="32"/>
  <c r="U74" i="32"/>
  <c r="R13" i="32"/>
  <c r="T29" i="32"/>
  <c r="Q87" i="32"/>
  <c r="Q88" i="32"/>
  <c r="C114" i="32"/>
  <c r="R133" i="32"/>
  <c r="U139" i="32"/>
  <c r="U13" i="32"/>
  <c r="R87" i="32"/>
  <c r="R88" i="32"/>
  <c r="U135" i="32"/>
  <c r="V88" i="32"/>
  <c r="S95" i="32"/>
  <c r="Q95" i="32"/>
  <c r="S97" i="32"/>
  <c r="Q97" i="32"/>
  <c r="T113" i="32"/>
  <c r="Q113" i="32"/>
  <c r="T31" i="32"/>
  <c r="T63" i="32"/>
  <c r="Q63" i="32"/>
  <c r="C83" i="32"/>
  <c r="Q96" i="32"/>
  <c r="S96" i="32"/>
  <c r="W9" i="32"/>
  <c r="T73" i="32"/>
  <c r="U82" i="32"/>
  <c r="S82" i="32"/>
  <c r="Q82" i="32"/>
  <c r="W82" i="32"/>
  <c r="U119" i="32"/>
  <c r="C10" i="32"/>
  <c r="V119" i="32"/>
  <c r="F7" i="32"/>
  <c r="S7" i="32" s="1"/>
  <c r="C14" i="32"/>
  <c r="E22" i="32"/>
  <c r="E34" i="32" s="1"/>
  <c r="E49" i="32" s="1"/>
  <c r="E68" i="32" s="1"/>
  <c r="E78" i="32" s="1"/>
  <c r="C98" i="32"/>
  <c r="Q94" i="32"/>
  <c r="Q106" i="32"/>
  <c r="F109" i="32"/>
  <c r="W109" i="32" s="1"/>
  <c r="F112" i="32"/>
  <c r="V112" i="32" s="1"/>
  <c r="Q119" i="32"/>
  <c r="C153" i="32"/>
  <c r="E62" i="32"/>
  <c r="E66" i="32" s="1"/>
  <c r="F93" i="32"/>
  <c r="R93" i="32" s="1"/>
  <c r="T128" i="32"/>
  <c r="E47" i="30"/>
  <c r="T75" i="32"/>
  <c r="V75" i="32"/>
  <c r="Q75" i="32"/>
  <c r="U75" i="32"/>
  <c r="W75" i="32"/>
  <c r="S75" i="32"/>
  <c r="R75" i="32"/>
  <c r="U19" i="32"/>
  <c r="Q19" i="32"/>
  <c r="V27" i="32"/>
  <c r="R27" i="32"/>
  <c r="U27" i="32"/>
  <c r="V28" i="32"/>
  <c r="U28" i="32"/>
  <c r="Q28" i="32"/>
  <c r="W28" i="32"/>
  <c r="V9" i="32"/>
  <c r="R9" i="32"/>
  <c r="T9" i="32"/>
  <c r="R19" i="32"/>
  <c r="W19" i="32"/>
  <c r="F20" i="32"/>
  <c r="Q27" i="32"/>
  <c r="S28" i="32"/>
  <c r="V30" i="32"/>
  <c r="R30" i="32"/>
  <c r="U30" i="32"/>
  <c r="Q30" i="32"/>
  <c r="W30" i="32"/>
  <c r="W64" i="32"/>
  <c r="S64" i="32"/>
  <c r="V64" i="32"/>
  <c r="R64" i="32"/>
  <c r="U64" i="32"/>
  <c r="F65" i="32"/>
  <c r="V72" i="32"/>
  <c r="R72" i="32"/>
  <c r="U72" i="32"/>
  <c r="Q72" i="32"/>
  <c r="W72" i="32"/>
  <c r="T89" i="32"/>
  <c r="S102" i="32"/>
  <c r="V104" i="32"/>
  <c r="R104" i="32"/>
  <c r="S104" i="32"/>
  <c r="U104" i="32"/>
  <c r="T104" i="32"/>
  <c r="Q104" i="32"/>
  <c r="U9" i="32"/>
  <c r="Q13" i="32"/>
  <c r="S19" i="32"/>
  <c r="S27" i="32"/>
  <c r="T28" i="32"/>
  <c r="V29" i="32"/>
  <c r="R29" i="32"/>
  <c r="U29" i="32"/>
  <c r="Q29" i="32"/>
  <c r="W29" i="32"/>
  <c r="W63" i="32"/>
  <c r="S63" i="32"/>
  <c r="V63" i="32"/>
  <c r="R63" i="32"/>
  <c r="U63" i="32"/>
  <c r="F76" i="32"/>
  <c r="R71" i="32"/>
  <c r="U71" i="32"/>
  <c r="Q71" i="32"/>
  <c r="T74" i="32"/>
  <c r="S74" i="32"/>
  <c r="W74" i="32"/>
  <c r="R74" i="32"/>
  <c r="V74" i="32"/>
  <c r="T124" i="32"/>
  <c r="W124" i="32"/>
  <c r="S124" i="32"/>
  <c r="V124" i="32"/>
  <c r="R124" i="32"/>
  <c r="U124" i="32"/>
  <c r="Q124" i="32"/>
  <c r="T136" i="32"/>
  <c r="W136" i="32"/>
  <c r="S136" i="32"/>
  <c r="V136" i="32"/>
  <c r="R136" i="32"/>
  <c r="U136" i="32"/>
  <c r="Q136" i="32"/>
  <c r="T19" i="32"/>
  <c r="W89" i="32"/>
  <c r="S89" i="32"/>
  <c r="R89" i="32"/>
  <c r="V89" i="32"/>
  <c r="Q89" i="32"/>
  <c r="U90" i="32"/>
  <c r="Q90" i="32"/>
  <c r="W90" i="32"/>
  <c r="S90" i="32"/>
  <c r="T90" i="32"/>
  <c r="R90" i="32"/>
  <c r="T102" i="32"/>
  <c r="V102" i="32"/>
  <c r="R102" i="32"/>
  <c r="Q102" i="32"/>
  <c r="W102" i="32"/>
  <c r="F120" i="32"/>
  <c r="F121" i="32" s="1"/>
  <c r="C121" i="32"/>
  <c r="S9" i="32"/>
  <c r="W13" i="32"/>
  <c r="S13" i="32"/>
  <c r="T13" i="32"/>
  <c r="V19" i="32"/>
  <c r="C32" i="32"/>
  <c r="F26" i="32"/>
  <c r="W27" i="32"/>
  <c r="T30" i="32"/>
  <c r="V31" i="32"/>
  <c r="R31" i="32"/>
  <c r="U31" i="32"/>
  <c r="Q31" i="32"/>
  <c r="W31" i="32"/>
  <c r="T64" i="32"/>
  <c r="T72" i="32"/>
  <c r="V73" i="32"/>
  <c r="R73" i="32"/>
  <c r="U73" i="32"/>
  <c r="Q73" i="32"/>
  <c r="W73" i="32"/>
  <c r="F91" i="32"/>
  <c r="W103" i="32"/>
  <c r="S103" i="32"/>
  <c r="U103" i="32"/>
  <c r="Q103" i="32"/>
  <c r="V103" i="32"/>
  <c r="T103" i="32"/>
  <c r="C129" i="32"/>
  <c r="F123" i="32"/>
  <c r="T134" i="32"/>
  <c r="W134" i="32"/>
  <c r="S134" i="32"/>
  <c r="V134" i="32"/>
  <c r="R134" i="32"/>
  <c r="U134" i="32"/>
  <c r="Q134" i="32"/>
  <c r="C65" i="32"/>
  <c r="C76" i="32"/>
  <c r="W87" i="32"/>
  <c r="S87" i="32"/>
  <c r="T87" i="32"/>
  <c r="C91" i="32"/>
  <c r="V94" i="32"/>
  <c r="R94" i="32"/>
  <c r="T94" i="32"/>
  <c r="U94" i="32"/>
  <c r="V95" i="32"/>
  <c r="R95" i="32"/>
  <c r="T95" i="32"/>
  <c r="U95" i="32"/>
  <c r="V96" i="32"/>
  <c r="R96" i="32"/>
  <c r="T96" i="32"/>
  <c r="U96" i="32"/>
  <c r="V97" i="32"/>
  <c r="R97" i="32"/>
  <c r="T97" i="32"/>
  <c r="U97" i="32"/>
  <c r="F100" i="32"/>
  <c r="C107" i="32"/>
  <c r="U101" i="32"/>
  <c r="Q101" i="32"/>
  <c r="W101" i="32"/>
  <c r="S101" i="32"/>
  <c r="T101" i="32"/>
  <c r="T106" i="32"/>
  <c r="W106" i="32"/>
  <c r="R106" i="32"/>
  <c r="U106" i="32"/>
  <c r="V106" i="32"/>
  <c r="V113" i="32"/>
  <c r="R113" i="32"/>
  <c r="U113" i="32"/>
  <c r="S113" i="32"/>
  <c r="W113" i="32"/>
  <c r="T132" i="32"/>
  <c r="W132" i="32"/>
  <c r="S132" i="32"/>
  <c r="V132" i="32"/>
  <c r="R132" i="32"/>
  <c r="V82" i="32"/>
  <c r="R82" i="32"/>
  <c r="T82" i="32"/>
  <c r="U87" i="32"/>
  <c r="W88" i="32"/>
  <c r="S88" i="32"/>
  <c r="T88" i="32"/>
  <c r="W94" i="32"/>
  <c r="W95" i="32"/>
  <c r="W96" i="32"/>
  <c r="W97" i="32"/>
  <c r="V101" i="32"/>
  <c r="U105" i="32"/>
  <c r="Q105" i="32"/>
  <c r="T105" i="32"/>
  <c r="W105" i="32"/>
  <c r="R105" i="32"/>
  <c r="V105" i="32"/>
  <c r="T138" i="32"/>
  <c r="W138" i="32"/>
  <c r="S138" i="32"/>
  <c r="V138" i="32"/>
  <c r="R138" i="32"/>
  <c r="U138" i="32"/>
  <c r="C117" i="32"/>
  <c r="F116" i="32"/>
  <c r="B17" i="36" s="1"/>
  <c r="D17" i="36" s="1"/>
  <c r="W119" i="32"/>
  <c r="S119" i="32"/>
  <c r="T119" i="32"/>
  <c r="T133" i="32"/>
  <c r="W133" i="32"/>
  <c r="S133" i="32"/>
  <c r="U133" i="32"/>
  <c r="T135" i="32"/>
  <c r="W135" i="32"/>
  <c r="S135" i="32"/>
  <c r="V135" i="32"/>
  <c r="R135" i="32"/>
  <c r="T139" i="32"/>
  <c r="W139" i="32"/>
  <c r="S139" i="32"/>
  <c r="V139" i="32"/>
  <c r="R139" i="32"/>
  <c r="W149" i="32"/>
  <c r="S149" i="32"/>
  <c r="V149" i="32"/>
  <c r="R149" i="32"/>
  <c r="U149" i="32"/>
  <c r="Q149" i="32"/>
  <c r="T158" i="32"/>
  <c r="W158" i="32"/>
  <c r="S158" i="32"/>
  <c r="V158" i="32"/>
  <c r="R158" i="32"/>
  <c r="W128" i="32"/>
  <c r="S128" i="32"/>
  <c r="V128" i="32"/>
  <c r="R128" i="32"/>
  <c r="U128" i="32"/>
  <c r="F131" i="32"/>
  <c r="C140" i="32"/>
  <c r="T137" i="32"/>
  <c r="W137" i="32"/>
  <c r="S137" i="32"/>
  <c r="V137" i="32"/>
  <c r="R137" i="32"/>
  <c r="Q158" i="32"/>
  <c r="F147" i="32"/>
  <c r="F114" i="30"/>
  <c r="F65" i="30"/>
  <c r="F20" i="30"/>
  <c r="F91" i="30"/>
  <c r="F98" i="30"/>
  <c r="F110" i="30"/>
  <c r="F121" i="30"/>
  <c r="F14" i="30"/>
  <c r="F32" i="30"/>
  <c r="F38" i="30"/>
  <c r="F55" i="30"/>
  <c r="F107" i="30"/>
  <c r="F140" i="30"/>
  <c r="F76" i="30"/>
  <c r="C110" i="30"/>
  <c r="C10" i="30"/>
  <c r="C76" i="30"/>
  <c r="C83" i="30"/>
  <c r="C114" i="30"/>
  <c r="C140" i="30"/>
  <c r="C153" i="30"/>
  <c r="C20" i="30"/>
  <c r="C55" i="30"/>
  <c r="C98" i="30"/>
  <c r="C121" i="30"/>
  <c r="C14" i="30"/>
  <c r="C32" i="30"/>
  <c r="F84" i="8" s="1"/>
  <c r="F85" i="8" s="1"/>
  <c r="E127" i="35" s="1"/>
  <c r="F127" i="35" s="1"/>
  <c r="C65" i="30"/>
  <c r="C91" i="30"/>
  <c r="C107" i="30"/>
  <c r="C117" i="30"/>
  <c r="C129" i="30"/>
  <c r="G53" i="29"/>
  <c r="E74" i="29"/>
  <c r="D15" i="37" s="1"/>
  <c r="F25" i="26"/>
  <c r="G25" i="26" s="1"/>
  <c r="E22" i="29"/>
  <c r="E23" i="29" s="1"/>
  <c r="C154" i="28"/>
  <c r="F79" i="26" s="1"/>
  <c r="G79" i="26" s="1"/>
  <c r="C147" i="28"/>
  <c r="F78" i="26" s="1"/>
  <c r="G78" i="26" s="1"/>
  <c r="C145" i="28"/>
  <c r="F76" i="26" s="1"/>
  <c r="G76" i="26" s="1"/>
  <c r="C143" i="28"/>
  <c r="F77" i="26" s="1"/>
  <c r="G77" i="26" s="1"/>
  <c r="C135" i="28"/>
  <c r="C134" i="28"/>
  <c r="F53" i="26" s="1"/>
  <c r="G53" i="26" s="1"/>
  <c r="C133" i="28"/>
  <c r="F58" i="26" s="1"/>
  <c r="G58" i="26" s="1"/>
  <c r="C132" i="28"/>
  <c r="F49" i="26" s="1"/>
  <c r="G49" i="26" s="1"/>
  <c r="C131" i="28"/>
  <c r="F67" i="26" s="1"/>
  <c r="G67" i="26" s="1"/>
  <c r="C130" i="28"/>
  <c r="F64" i="26" s="1"/>
  <c r="G64" i="26" s="1"/>
  <c r="C129" i="28"/>
  <c r="C128" i="28"/>
  <c r="F62" i="26" s="1"/>
  <c r="G62" i="26" s="1"/>
  <c r="C127" i="28"/>
  <c r="C124" i="28"/>
  <c r="F74" i="26" s="1"/>
  <c r="G74" i="26" s="1"/>
  <c r="C123" i="28"/>
  <c r="F73" i="26" s="1"/>
  <c r="G73" i="26" s="1"/>
  <c r="C122" i="28"/>
  <c r="F72" i="26" s="1"/>
  <c r="G72" i="26" s="1"/>
  <c r="C119" i="28"/>
  <c r="F71" i="26" s="1"/>
  <c r="G71" i="26" s="1"/>
  <c r="C118" i="28"/>
  <c r="F60" i="26" s="1"/>
  <c r="G60" i="26" s="1"/>
  <c r="C115" i="28"/>
  <c r="C112" i="28"/>
  <c r="F42" i="26" s="1"/>
  <c r="G42" i="26" s="1"/>
  <c r="C111" i="28"/>
  <c r="F41" i="26" s="1"/>
  <c r="G41" i="26" s="1"/>
  <c r="C108" i="28"/>
  <c r="C105" i="28"/>
  <c r="F56" i="26" s="1"/>
  <c r="G56" i="26" s="1"/>
  <c r="C104" i="28"/>
  <c r="F55" i="26" s="1"/>
  <c r="G55" i="26" s="1"/>
  <c r="C103" i="28"/>
  <c r="F54" i="26" s="1"/>
  <c r="G54" i="26" s="1"/>
  <c r="C102" i="28"/>
  <c r="F59" i="26" s="1"/>
  <c r="G59" i="26" s="1"/>
  <c r="C101" i="28"/>
  <c r="F52" i="26" s="1"/>
  <c r="G52" i="26" s="1"/>
  <c r="C100" i="28"/>
  <c r="C99" i="28"/>
  <c r="F48" i="26" s="1"/>
  <c r="G48" i="26" s="1"/>
  <c r="C96" i="28"/>
  <c r="F47" i="26" s="1"/>
  <c r="G47" i="26" s="1"/>
  <c r="C95" i="28"/>
  <c r="F46" i="26" s="1"/>
  <c r="G46" i="26" s="1"/>
  <c r="C94" i="28"/>
  <c r="F45" i="26" s="1"/>
  <c r="G45" i="26" s="1"/>
  <c r="C93" i="28"/>
  <c r="F44" i="26" s="1"/>
  <c r="G44" i="26" s="1"/>
  <c r="C92" i="28"/>
  <c r="F43" i="26" s="1"/>
  <c r="G43" i="26" s="1"/>
  <c r="C89" i="28"/>
  <c r="F61" i="26" s="1"/>
  <c r="G61" i="26" s="1"/>
  <c r="C88" i="28"/>
  <c r="F66" i="26" s="1"/>
  <c r="G66" i="26" s="1"/>
  <c r="C87" i="28"/>
  <c r="F68" i="26" s="1"/>
  <c r="G68" i="26" s="1"/>
  <c r="C86" i="28"/>
  <c r="F65" i="26" s="1"/>
  <c r="G65" i="26" s="1"/>
  <c r="C81" i="28"/>
  <c r="F40" i="26" s="1"/>
  <c r="G40" i="26" s="1"/>
  <c r="C80" i="28"/>
  <c r="F39" i="26" s="1"/>
  <c r="G39" i="26" s="1"/>
  <c r="C63" i="28"/>
  <c r="F37" i="26" s="1"/>
  <c r="G37" i="26" s="1"/>
  <c r="C62" i="28"/>
  <c r="F36" i="26" s="1"/>
  <c r="G36" i="26" s="1"/>
  <c r="C52" i="28"/>
  <c r="F24" i="26" s="1"/>
  <c r="G24" i="26" s="1"/>
  <c r="C37" i="28"/>
  <c r="C30" i="28"/>
  <c r="F20" i="26" s="1"/>
  <c r="G20" i="26" s="1"/>
  <c r="C28" i="28"/>
  <c r="F19" i="26" s="1"/>
  <c r="G19" i="26" s="1"/>
  <c r="C27" i="28"/>
  <c r="F18" i="26" s="1"/>
  <c r="G18" i="26" s="1"/>
  <c r="C25" i="28"/>
  <c r="F17" i="26" s="1"/>
  <c r="G17" i="26" s="1"/>
  <c r="C74" i="28"/>
  <c r="F15" i="26" s="1"/>
  <c r="G15" i="26" s="1"/>
  <c r="C73" i="28"/>
  <c r="F14" i="26" s="1"/>
  <c r="G14" i="26" s="1"/>
  <c r="C72" i="28"/>
  <c r="F13" i="26" s="1"/>
  <c r="G13" i="26" s="1"/>
  <c r="C71" i="28"/>
  <c r="F12" i="26" s="1"/>
  <c r="G12" i="26" s="1"/>
  <c r="C70" i="28"/>
  <c r="F11" i="26" s="1"/>
  <c r="G11" i="26" s="1"/>
  <c r="C18" i="28"/>
  <c r="F10" i="26" s="1"/>
  <c r="G10" i="26" s="1"/>
  <c r="C26" i="28"/>
  <c r="F9" i="26" s="1"/>
  <c r="G9" i="26" s="1"/>
  <c r="C29" i="28"/>
  <c r="F8" i="26" s="1"/>
  <c r="G8" i="26" s="1"/>
  <c r="C12" i="28"/>
  <c r="C7" i="28"/>
  <c r="F5" i="26" s="1"/>
  <c r="G5" i="26" s="1"/>
  <c r="L27" i="4"/>
  <c r="K27" i="4"/>
  <c r="J27" i="4"/>
  <c r="C38" i="26" l="1"/>
  <c r="G55" i="29"/>
  <c r="X8" i="32"/>
  <c r="Y8" i="32" s="1"/>
  <c r="C16" i="32"/>
  <c r="C22" i="32" s="1"/>
  <c r="C34" i="32" s="1"/>
  <c r="C47" i="35"/>
  <c r="C49" i="35" s="1"/>
  <c r="C55" i="32"/>
  <c r="S7" i="35"/>
  <c r="R47" i="35"/>
  <c r="T7" i="35"/>
  <c r="T192" i="35"/>
  <c r="T188" i="35"/>
  <c r="E10" i="31" s="1"/>
  <c r="E13" i="31" s="1"/>
  <c r="C16" i="34"/>
  <c r="U7" i="35"/>
  <c r="W7" i="35"/>
  <c r="F10" i="30"/>
  <c r="F16" i="30" s="1"/>
  <c r="X19" i="35"/>
  <c r="Y19" i="35" s="1"/>
  <c r="Q7" i="35"/>
  <c r="R7" i="35"/>
  <c r="F10" i="35"/>
  <c r="F16" i="35" s="1"/>
  <c r="F22" i="35" s="1"/>
  <c r="F34" i="35" s="1"/>
  <c r="F49" i="35" s="1"/>
  <c r="F56" i="35"/>
  <c r="F61" i="35" s="1"/>
  <c r="C61" i="35"/>
  <c r="F54" i="35"/>
  <c r="F55" i="35" s="1"/>
  <c r="C55" i="35"/>
  <c r="S47" i="35"/>
  <c r="X93" i="35"/>
  <c r="Y93" i="35" s="1"/>
  <c r="T47" i="35"/>
  <c r="Q47" i="35"/>
  <c r="U47" i="35"/>
  <c r="W47" i="35"/>
  <c r="X87" i="35"/>
  <c r="Y87" i="35" s="1"/>
  <c r="F96" i="8"/>
  <c r="Q127" i="35"/>
  <c r="R127" i="35"/>
  <c r="V127" i="35"/>
  <c r="S127" i="35"/>
  <c r="U127" i="35"/>
  <c r="W127" i="35"/>
  <c r="T127" i="35"/>
  <c r="X109" i="35"/>
  <c r="Y109" i="35" s="1"/>
  <c r="X119" i="35"/>
  <c r="Y119" i="35" s="1"/>
  <c r="X71" i="35"/>
  <c r="Y71" i="35" s="1"/>
  <c r="X100" i="35"/>
  <c r="Y100" i="35" s="1"/>
  <c r="X26" i="35"/>
  <c r="Y26" i="35" s="1"/>
  <c r="X147" i="35"/>
  <c r="Y147" i="35" s="1"/>
  <c r="X123" i="35"/>
  <c r="Y123" i="35" s="1"/>
  <c r="X116" i="35"/>
  <c r="Y116" i="35" s="1"/>
  <c r="U109" i="32"/>
  <c r="F10" i="32"/>
  <c r="F16" i="32" s="1"/>
  <c r="F22" i="32" s="1"/>
  <c r="T93" i="32"/>
  <c r="W7" i="32"/>
  <c r="W93" i="32"/>
  <c r="S112" i="32"/>
  <c r="U112" i="32"/>
  <c r="R112" i="32"/>
  <c r="W112" i="32"/>
  <c r="F98" i="32"/>
  <c r="U7" i="32"/>
  <c r="R7" i="32"/>
  <c r="U93" i="32"/>
  <c r="V93" i="32"/>
  <c r="Q7" i="32"/>
  <c r="T7" i="32"/>
  <c r="V7" i="32"/>
  <c r="E53" i="28"/>
  <c r="X132" i="32"/>
  <c r="Y132" i="32" s="1"/>
  <c r="X74" i="32"/>
  <c r="Y74" i="32" s="1"/>
  <c r="X133" i="32"/>
  <c r="Y133" i="32" s="1"/>
  <c r="X87" i="32"/>
  <c r="Y87" i="32" s="1"/>
  <c r="X64" i="32"/>
  <c r="Y64" i="32" s="1"/>
  <c r="T109" i="32"/>
  <c r="F110" i="32"/>
  <c r="R109" i="32"/>
  <c r="X137" i="32"/>
  <c r="Y137" i="32" s="1"/>
  <c r="X119" i="32"/>
  <c r="Y119" i="32" s="1"/>
  <c r="V109" i="32"/>
  <c r="X124" i="32"/>
  <c r="Y124" i="32" s="1"/>
  <c r="X9" i="32"/>
  <c r="Y9" i="32" s="1"/>
  <c r="X128" i="32"/>
  <c r="Y128" i="32" s="1"/>
  <c r="X139" i="32"/>
  <c r="Y139" i="32" s="1"/>
  <c r="X88" i="32"/>
  <c r="Y88" i="32" s="1"/>
  <c r="X82" i="32"/>
  <c r="Y82" i="32" s="1"/>
  <c r="X113" i="32"/>
  <c r="Y113" i="32" s="1"/>
  <c r="S109" i="32"/>
  <c r="S93" i="32"/>
  <c r="Q93" i="32"/>
  <c r="X135" i="32"/>
  <c r="Y135" i="32" s="1"/>
  <c r="X138" i="32"/>
  <c r="Y138" i="32" s="1"/>
  <c r="Q109" i="32"/>
  <c r="X97" i="32"/>
  <c r="Y97" i="32" s="1"/>
  <c r="X96" i="32"/>
  <c r="Y96" i="32" s="1"/>
  <c r="X95" i="32"/>
  <c r="Y95" i="32" s="1"/>
  <c r="X94" i="32"/>
  <c r="Y94" i="32" s="1"/>
  <c r="T112" i="32"/>
  <c r="F114" i="32"/>
  <c r="Q112" i="32"/>
  <c r="X106" i="32"/>
  <c r="Y106" i="32" s="1"/>
  <c r="E127" i="30"/>
  <c r="F127" i="30" s="1"/>
  <c r="E127" i="32"/>
  <c r="F127" i="32" s="1"/>
  <c r="E49" i="30"/>
  <c r="E68" i="30" s="1"/>
  <c r="E78" i="30" s="1"/>
  <c r="X27" i="32"/>
  <c r="Y27" i="32" s="1"/>
  <c r="W147" i="32"/>
  <c r="S147" i="32"/>
  <c r="V147" i="32"/>
  <c r="R147" i="32"/>
  <c r="U147" i="32"/>
  <c r="Q147" i="32"/>
  <c r="T147" i="32"/>
  <c r="F107" i="32"/>
  <c r="V100" i="32"/>
  <c r="R100" i="32"/>
  <c r="T100" i="32"/>
  <c r="W100" i="32"/>
  <c r="U100" i="32"/>
  <c r="S100" i="32"/>
  <c r="Q100" i="32"/>
  <c r="W120" i="32"/>
  <c r="S120" i="32"/>
  <c r="U120" i="32"/>
  <c r="R120" i="32"/>
  <c r="Q120" i="32"/>
  <c r="V120" i="32"/>
  <c r="T120" i="32"/>
  <c r="X71" i="32"/>
  <c r="M71" i="32" s="1"/>
  <c r="X72" i="32"/>
  <c r="Y72" i="32" s="1"/>
  <c r="F140" i="32"/>
  <c r="T131" i="32"/>
  <c r="W131" i="32"/>
  <c r="S131" i="32"/>
  <c r="U131" i="32"/>
  <c r="Q131" i="32"/>
  <c r="V131" i="32"/>
  <c r="R131" i="32"/>
  <c r="X149" i="32"/>
  <c r="Y149" i="32" s="1"/>
  <c r="X105" i="32"/>
  <c r="Y105" i="32" s="1"/>
  <c r="X101" i="32"/>
  <c r="Y101" i="32" s="1"/>
  <c r="T123" i="32"/>
  <c r="W123" i="32"/>
  <c r="S123" i="32"/>
  <c r="U123" i="32"/>
  <c r="Q123" i="32"/>
  <c r="V123" i="32"/>
  <c r="R123" i="32"/>
  <c r="X73" i="32"/>
  <c r="Y73" i="32" s="1"/>
  <c r="X31" i="32"/>
  <c r="Y31" i="32" s="1"/>
  <c r="X136" i="32"/>
  <c r="Y136" i="32" s="1"/>
  <c r="X13" i="32"/>
  <c r="Y13" i="32" s="1"/>
  <c r="X104" i="32"/>
  <c r="Y104" i="32" s="1"/>
  <c r="X28" i="32"/>
  <c r="Y28" i="32" s="1"/>
  <c r="X19" i="32"/>
  <c r="Y19" i="32" s="1"/>
  <c r="X75" i="32"/>
  <c r="Y75" i="32" s="1"/>
  <c r="R116" i="32"/>
  <c r="W116" i="32"/>
  <c r="Q116" i="32"/>
  <c r="F117" i="32"/>
  <c r="T116" i="32"/>
  <c r="V26" i="32"/>
  <c r="R26" i="32"/>
  <c r="S26" i="32"/>
  <c r="U26" i="32"/>
  <c r="T26" i="32"/>
  <c r="F32" i="32"/>
  <c r="W26" i="32"/>
  <c r="Q26" i="32"/>
  <c r="C141" i="32"/>
  <c r="X89" i="32"/>
  <c r="Y89" i="32" s="1"/>
  <c r="X158" i="32"/>
  <c r="Y158" i="32" s="1"/>
  <c r="X134" i="32"/>
  <c r="Y134" i="32" s="1"/>
  <c r="X103" i="32"/>
  <c r="Y103" i="32" s="1"/>
  <c r="X102" i="32"/>
  <c r="Y102" i="32" s="1"/>
  <c r="X90" i="32"/>
  <c r="Y90" i="32" s="1"/>
  <c r="X63" i="32"/>
  <c r="Y63" i="32" s="1"/>
  <c r="X29" i="32"/>
  <c r="Y29" i="32" s="1"/>
  <c r="X30" i="32"/>
  <c r="Y30" i="32" s="1"/>
  <c r="C16" i="30"/>
  <c r="C22" i="30" s="1"/>
  <c r="F80" i="8"/>
  <c r="F81" i="8" s="1"/>
  <c r="E126" i="35" s="1"/>
  <c r="F126" i="35" s="1"/>
  <c r="F76" i="8"/>
  <c r="F77" i="8" s="1"/>
  <c r="E125" i="35" s="1"/>
  <c r="E30" i="29"/>
  <c r="C141" i="30"/>
  <c r="C54" i="28"/>
  <c r="F63" i="26"/>
  <c r="G63" i="26" s="1"/>
  <c r="C136" i="28"/>
  <c r="F22" i="26"/>
  <c r="G22" i="26" s="1"/>
  <c r="C13" i="28"/>
  <c r="F7" i="26"/>
  <c r="G7" i="26" s="1"/>
  <c r="C116" i="28"/>
  <c r="F70" i="26"/>
  <c r="G70" i="26" s="1"/>
  <c r="F69" i="26"/>
  <c r="G69" i="26" s="1"/>
  <c r="F51" i="26"/>
  <c r="G51" i="26" s="1"/>
  <c r="F50" i="26"/>
  <c r="G50" i="26" s="1"/>
  <c r="C109" i="28"/>
  <c r="F57" i="26"/>
  <c r="G57" i="26" s="1"/>
  <c r="C113" i="28"/>
  <c r="C64" i="28"/>
  <c r="C120" i="28"/>
  <c r="C106" i="28"/>
  <c r="C31" i="28"/>
  <c r="C19" i="28"/>
  <c r="C125" i="28"/>
  <c r="C97" i="28"/>
  <c r="C75" i="28"/>
  <c r="C90" i="28"/>
  <c r="C9" i="28"/>
  <c r="C149" i="28"/>
  <c r="C82" i="28"/>
  <c r="E43" i="4"/>
  <c r="E44" i="4" s="1"/>
  <c r="L51" i="4"/>
  <c r="K51" i="4"/>
  <c r="J51" i="4"/>
  <c r="I51" i="4"/>
  <c r="H51" i="4"/>
  <c r="L44" i="4"/>
  <c r="K44" i="4"/>
  <c r="H44" i="4"/>
  <c r="G96" i="8" l="1"/>
  <c r="G99" i="8"/>
  <c r="F101" i="8"/>
  <c r="Y71" i="32"/>
  <c r="N71" i="32"/>
  <c r="O71" i="32" s="1"/>
  <c r="X7" i="35"/>
  <c r="Y7" i="35" s="1"/>
  <c r="C62" i="35"/>
  <c r="C66" i="35" s="1"/>
  <c r="C68" i="35" s="1"/>
  <c r="C78" i="35" s="1"/>
  <c r="C143" i="35" s="1"/>
  <c r="C155" i="35" s="1"/>
  <c r="F62" i="35"/>
  <c r="F66" i="35" s="1"/>
  <c r="F68" i="35" s="1"/>
  <c r="F78" i="35" s="1"/>
  <c r="E13" i="28"/>
  <c r="X47" i="35"/>
  <c r="Y47" i="35" s="1"/>
  <c r="W126" i="35"/>
  <c r="V126" i="35"/>
  <c r="U126" i="35"/>
  <c r="Q126" i="35"/>
  <c r="R126" i="35"/>
  <c r="S126" i="35"/>
  <c r="T126" i="35"/>
  <c r="F125" i="35"/>
  <c r="E129" i="35"/>
  <c r="E141" i="35" s="1"/>
  <c r="X127" i="35"/>
  <c r="Y127" i="35" s="1"/>
  <c r="F34" i="32"/>
  <c r="X112" i="32"/>
  <c r="Y112" i="32" s="1"/>
  <c r="X7" i="32"/>
  <c r="Y7" i="32" s="1"/>
  <c r="X93" i="32"/>
  <c r="Y93" i="32" s="1"/>
  <c r="X123" i="32"/>
  <c r="Y123" i="32" s="1"/>
  <c r="X109" i="32"/>
  <c r="Y109" i="32" s="1"/>
  <c r="X100" i="32"/>
  <c r="Y100" i="32" s="1"/>
  <c r="E126" i="30"/>
  <c r="F126" i="30" s="1"/>
  <c r="E126" i="32"/>
  <c r="F126" i="32" s="1"/>
  <c r="Q127" i="32"/>
  <c r="T127" i="32"/>
  <c r="U127" i="32"/>
  <c r="R127" i="32"/>
  <c r="V127" i="32"/>
  <c r="W127" i="32"/>
  <c r="S127" i="32"/>
  <c r="E125" i="30"/>
  <c r="F125" i="30" s="1"/>
  <c r="E125" i="32"/>
  <c r="X26" i="32"/>
  <c r="Y26" i="32" s="1"/>
  <c r="X147" i="32"/>
  <c r="Y147" i="32" s="1"/>
  <c r="X131" i="32"/>
  <c r="Y131" i="32" s="1"/>
  <c r="X120" i="32"/>
  <c r="Y120" i="32" s="1"/>
  <c r="F22" i="30"/>
  <c r="C34" i="30"/>
  <c r="C15" i="28"/>
  <c r="C137" i="28"/>
  <c r="G43" i="4"/>
  <c r="G101" i="8" l="1"/>
  <c r="F105" i="8"/>
  <c r="D9" i="37" s="1"/>
  <c r="D11" i="37" s="1"/>
  <c r="D13" i="37" s="1"/>
  <c r="M25" i="31"/>
  <c r="E54" i="31"/>
  <c r="T62" i="35"/>
  <c r="Q62" i="35"/>
  <c r="U62" i="35"/>
  <c r="V62" i="35"/>
  <c r="R62" i="35"/>
  <c r="S62" i="35"/>
  <c r="W62" i="35"/>
  <c r="X126" i="35"/>
  <c r="Y126" i="35" s="1"/>
  <c r="T125" i="35"/>
  <c r="W125" i="35"/>
  <c r="Q125" i="35"/>
  <c r="S125" i="35"/>
  <c r="U125" i="35"/>
  <c r="R125" i="35"/>
  <c r="V125" i="35"/>
  <c r="F129" i="35"/>
  <c r="F141" i="35" s="1"/>
  <c r="F129" i="30"/>
  <c r="F141" i="30" s="1"/>
  <c r="E129" i="30"/>
  <c r="E141" i="30" s="1"/>
  <c r="F34" i="30"/>
  <c r="E25" i="31"/>
  <c r="F125" i="32"/>
  <c r="E129" i="32"/>
  <c r="E141" i="32" s="1"/>
  <c r="S126" i="32"/>
  <c r="R126" i="32"/>
  <c r="W126" i="32"/>
  <c r="U126" i="32"/>
  <c r="V126" i="32"/>
  <c r="Q126" i="32"/>
  <c r="T126" i="32"/>
  <c r="X127" i="32"/>
  <c r="Y127" i="32" s="1"/>
  <c r="C21" i="28"/>
  <c r="AB43" i="4"/>
  <c r="AB44" i="4" s="1"/>
  <c r="X43" i="4"/>
  <c r="Y43" i="4"/>
  <c r="AA43" i="4"/>
  <c r="AA44" i="4" s="1"/>
  <c r="W43" i="4"/>
  <c r="W44" i="4" s="1"/>
  <c r="V43" i="4"/>
  <c r="M43" i="4"/>
  <c r="Z43" i="4"/>
  <c r="F44" i="4"/>
  <c r="F51" i="4"/>
  <c r="G44" i="4"/>
  <c r="D16" i="37" l="1"/>
  <c r="E59" i="29"/>
  <c r="D14" i="37"/>
  <c r="X62" i="35"/>
  <c r="Y62" i="35" s="1"/>
  <c r="X125" i="35"/>
  <c r="D15" i="28"/>
  <c r="D82" i="28"/>
  <c r="D31" i="28"/>
  <c r="D75" i="28"/>
  <c r="D137" i="28"/>
  <c r="U125" i="32"/>
  <c r="W125" i="32"/>
  <c r="Q125" i="32"/>
  <c r="V125" i="32"/>
  <c r="F129" i="32"/>
  <c r="F141" i="32" s="1"/>
  <c r="S125" i="32"/>
  <c r="T125" i="32"/>
  <c r="R125" i="32"/>
  <c r="X126" i="32"/>
  <c r="Y126" i="32" s="1"/>
  <c r="C33" i="28"/>
  <c r="D33" i="28" s="1"/>
  <c r="D21" i="28"/>
  <c r="D149" i="28"/>
  <c r="Z44" i="4"/>
  <c r="AC43" i="4"/>
  <c r="AD43" i="4" s="1"/>
  <c r="Y44" i="4"/>
  <c r="X44" i="4"/>
  <c r="V44" i="4"/>
  <c r="D59" i="29" l="1"/>
  <c r="E77" i="29"/>
  <c r="G59" i="29"/>
  <c r="Y125" i="35"/>
  <c r="X125" i="32"/>
  <c r="AC44" i="4"/>
  <c r="AD44" i="4" s="1"/>
  <c r="T202" i="35" l="1"/>
  <c r="T206" i="35"/>
  <c r="C17" i="34"/>
  <c r="Y125" i="32"/>
  <c r="F104" i="4"/>
  <c r="E103" i="4"/>
  <c r="G103" i="4" s="1"/>
  <c r="G104" i="4" s="1"/>
  <c r="T103" i="4"/>
  <c r="U103" i="4" s="1"/>
  <c r="E138" i="4"/>
  <c r="E136" i="4"/>
  <c r="E134" i="4"/>
  <c r="E127" i="4"/>
  <c r="E126" i="4"/>
  <c r="E125" i="4"/>
  <c r="E124" i="4"/>
  <c r="E123" i="4"/>
  <c r="E122" i="4"/>
  <c r="E121" i="4"/>
  <c r="E120" i="4"/>
  <c r="E119" i="4"/>
  <c r="E116" i="4"/>
  <c r="E112" i="4"/>
  <c r="E111" i="4"/>
  <c r="E108" i="4"/>
  <c r="E107" i="4"/>
  <c r="E100" i="4"/>
  <c r="E99" i="4"/>
  <c r="E96" i="4"/>
  <c r="E93" i="4"/>
  <c r="E92" i="4"/>
  <c r="E91" i="4"/>
  <c r="E90" i="4"/>
  <c r="E89" i="4"/>
  <c r="E88" i="4"/>
  <c r="E87" i="4"/>
  <c r="E84" i="4"/>
  <c r="E83" i="4"/>
  <c r="E82" i="4"/>
  <c r="E81" i="4"/>
  <c r="E80" i="4"/>
  <c r="E76" i="4"/>
  <c r="E75" i="4"/>
  <c r="E74" i="4"/>
  <c r="E73" i="4"/>
  <c r="E68" i="4"/>
  <c r="E67" i="4"/>
  <c r="E54" i="4"/>
  <c r="E53" i="4"/>
  <c r="E32" i="4"/>
  <c r="E26" i="4"/>
  <c r="E23" i="4"/>
  <c r="E25" i="4"/>
  <c r="E24" i="4"/>
  <c r="E63" i="4"/>
  <c r="E62" i="4"/>
  <c r="E61" i="4"/>
  <c r="E60" i="4"/>
  <c r="E59" i="4"/>
  <c r="E17" i="4"/>
  <c r="E16" i="4"/>
  <c r="E15" i="4"/>
  <c r="E12" i="4"/>
  <c r="E9" i="4"/>
  <c r="E7" i="4"/>
  <c r="L39" i="4"/>
  <c r="K39" i="4"/>
  <c r="J39" i="4"/>
  <c r="I39" i="4"/>
  <c r="H39" i="4"/>
  <c r="E39" i="31" l="1"/>
  <c r="E42" i="31" s="1"/>
  <c r="M10" i="31"/>
  <c r="M13" i="31" s="1"/>
  <c r="C43" i="28"/>
  <c r="C44" i="30"/>
  <c r="F44" i="30" s="1"/>
  <c r="C44" i="32"/>
  <c r="F44" i="32" s="1"/>
  <c r="C42" i="28"/>
  <c r="C43" i="32"/>
  <c r="F43" i="32" s="1"/>
  <c r="C43" i="30"/>
  <c r="F43" i="30" s="1"/>
  <c r="C58" i="28"/>
  <c r="C59" i="32"/>
  <c r="F59" i="32" s="1"/>
  <c r="C59" i="30"/>
  <c r="F59" i="30" s="1"/>
  <c r="C41" i="32"/>
  <c r="C41" i="30"/>
  <c r="C41" i="28"/>
  <c r="C42" i="30"/>
  <c r="F42" i="30" s="1"/>
  <c r="C42" i="32"/>
  <c r="F42" i="32" s="1"/>
  <c r="C57" i="28"/>
  <c r="C58" i="32"/>
  <c r="F58" i="32" s="1"/>
  <c r="C58" i="30"/>
  <c r="F58" i="30" s="1"/>
  <c r="C59" i="28"/>
  <c r="C60" i="30"/>
  <c r="F60" i="30" s="1"/>
  <c r="C60" i="32"/>
  <c r="F60" i="32" s="1"/>
  <c r="C44" i="28"/>
  <c r="C45" i="30"/>
  <c r="F45" i="30" s="1"/>
  <c r="C45" i="32"/>
  <c r="F45" i="32" s="1"/>
  <c r="C55" i="28"/>
  <c r="C56" i="30"/>
  <c r="C56" i="32"/>
  <c r="C56" i="28"/>
  <c r="C57" i="30"/>
  <c r="F57" i="30" s="1"/>
  <c r="C57" i="32"/>
  <c r="F57" i="32" s="1"/>
  <c r="E50" i="4"/>
  <c r="G50" i="4" s="1"/>
  <c r="Z50" i="4" s="1"/>
  <c r="E46" i="4"/>
  <c r="G46" i="4" s="1"/>
  <c r="E47" i="4"/>
  <c r="G47" i="4" s="1"/>
  <c r="AB47" i="4" s="1"/>
  <c r="E37" i="4"/>
  <c r="E38" i="4"/>
  <c r="E49" i="4"/>
  <c r="G49" i="4" s="1"/>
  <c r="AA49" i="4" s="1"/>
  <c r="E36" i="4"/>
  <c r="E48" i="4"/>
  <c r="G48" i="4" s="1"/>
  <c r="AA48" i="4" s="1"/>
  <c r="E35" i="4"/>
  <c r="E27" i="4"/>
  <c r="E104" i="4"/>
  <c r="Z103" i="4"/>
  <c r="Z104" i="4" s="1"/>
  <c r="V103" i="4"/>
  <c r="V104" i="4" s="1"/>
  <c r="X103" i="4"/>
  <c r="X104" i="4" s="1"/>
  <c r="Y103" i="4"/>
  <c r="Y104" i="4" s="1"/>
  <c r="AB103" i="4"/>
  <c r="AB104" i="4" s="1"/>
  <c r="AA103" i="4"/>
  <c r="AA104" i="4" s="1"/>
  <c r="W103" i="4"/>
  <c r="W104" i="4" s="1"/>
  <c r="V50" i="4" l="1"/>
  <c r="M50" i="4"/>
  <c r="F33" i="26"/>
  <c r="G33" i="26" s="1"/>
  <c r="E58" i="28"/>
  <c r="F35" i="26"/>
  <c r="G35" i="26" s="1"/>
  <c r="E59" i="28"/>
  <c r="F27" i="26"/>
  <c r="G27" i="26" s="1"/>
  <c r="E55" i="28"/>
  <c r="F28" i="26"/>
  <c r="G28" i="26" s="1"/>
  <c r="F30" i="26"/>
  <c r="G30" i="26" s="1"/>
  <c r="F29" i="26"/>
  <c r="G29" i="26" s="1"/>
  <c r="E56" i="28"/>
  <c r="F31" i="26"/>
  <c r="G31" i="26" s="1"/>
  <c r="E57" i="28"/>
  <c r="F34" i="26"/>
  <c r="G34" i="26" s="1"/>
  <c r="F32" i="26"/>
  <c r="G32" i="26" s="1"/>
  <c r="W49" i="4"/>
  <c r="C60" i="28"/>
  <c r="E60" i="28" s="1"/>
  <c r="F41" i="30"/>
  <c r="F46" i="30" s="1"/>
  <c r="C46" i="30"/>
  <c r="Z49" i="4"/>
  <c r="C61" i="32"/>
  <c r="C62" i="32" s="1"/>
  <c r="C66" i="32" s="1"/>
  <c r="F56" i="32"/>
  <c r="F61" i="32" s="1"/>
  <c r="F62" i="32" s="1"/>
  <c r="F41" i="32"/>
  <c r="F46" i="32" s="1"/>
  <c r="C46" i="32"/>
  <c r="F56" i="30"/>
  <c r="F61" i="30" s="1"/>
  <c r="F62" i="30" s="1"/>
  <c r="F66" i="30" s="1"/>
  <c r="C61" i="30"/>
  <c r="C62" i="30" s="1"/>
  <c r="C66" i="30" s="1"/>
  <c r="X47" i="4"/>
  <c r="AA47" i="4"/>
  <c r="Y50" i="4"/>
  <c r="M47" i="4"/>
  <c r="C45" i="28"/>
  <c r="F26" i="26"/>
  <c r="G26" i="26" s="1"/>
  <c r="Y47" i="4"/>
  <c r="AB49" i="4"/>
  <c r="W47" i="4"/>
  <c r="M49" i="4"/>
  <c r="X50" i="4"/>
  <c r="Z47" i="4"/>
  <c r="V49" i="4"/>
  <c r="Y49" i="4"/>
  <c r="W50" i="4"/>
  <c r="AB50" i="4"/>
  <c r="W48" i="4"/>
  <c r="X49" i="4"/>
  <c r="AA50" i="4"/>
  <c r="X48" i="4"/>
  <c r="V47" i="4"/>
  <c r="Z48" i="4"/>
  <c r="AB48" i="4"/>
  <c r="M48" i="4"/>
  <c r="Y48" i="4"/>
  <c r="E39" i="4"/>
  <c r="E51" i="4"/>
  <c r="V48" i="4"/>
  <c r="AB46" i="4"/>
  <c r="Y46" i="4"/>
  <c r="AA46" i="4"/>
  <c r="X46" i="4"/>
  <c r="M46" i="4"/>
  <c r="W46" i="4"/>
  <c r="V46" i="4"/>
  <c r="Z46" i="4"/>
  <c r="G51" i="4"/>
  <c r="M51" i="4" s="1"/>
  <c r="AC103" i="4"/>
  <c r="C61" i="28" l="1"/>
  <c r="C65" i="28" s="1"/>
  <c r="D65" i="28" s="1"/>
  <c r="W62" i="32"/>
  <c r="U62" i="32"/>
  <c r="S62" i="32"/>
  <c r="T62" i="32"/>
  <c r="F66" i="32"/>
  <c r="V62" i="32"/>
  <c r="Q62" i="32"/>
  <c r="R62" i="32"/>
  <c r="E33" i="29"/>
  <c r="AC49" i="4"/>
  <c r="AD49" i="4" s="1"/>
  <c r="E66" i="29"/>
  <c r="AC50" i="4"/>
  <c r="AD50" i="4" s="1"/>
  <c r="AC47" i="4"/>
  <c r="AD47" i="4" s="1"/>
  <c r="X51" i="4"/>
  <c r="AA51" i="4"/>
  <c r="AC48" i="4"/>
  <c r="AD48" i="4" s="1"/>
  <c r="W51" i="4"/>
  <c r="Y51" i="4"/>
  <c r="Z51" i="4"/>
  <c r="AB51" i="4"/>
  <c r="V51" i="4"/>
  <c r="AC46" i="4"/>
  <c r="AD103" i="4"/>
  <c r="AC104" i="4"/>
  <c r="X62" i="32" l="1"/>
  <c r="Y62" i="32" s="1"/>
  <c r="G33" i="29"/>
  <c r="AD46" i="4"/>
  <c r="AC51" i="4"/>
  <c r="AD51" i="4" s="1"/>
  <c r="U143" i="4" l="1"/>
  <c r="U142" i="4"/>
  <c r="U138" i="4"/>
  <c r="U136" i="4"/>
  <c r="U134" i="4"/>
  <c r="U127" i="4"/>
  <c r="U126" i="4"/>
  <c r="U125" i="4"/>
  <c r="U124" i="4"/>
  <c r="U123" i="4"/>
  <c r="U122" i="4"/>
  <c r="U121" i="4"/>
  <c r="U120" i="4"/>
  <c r="U119" i="4"/>
  <c r="U116" i="4"/>
  <c r="U114" i="4"/>
  <c r="U113" i="4"/>
  <c r="U112" i="4"/>
  <c r="U111" i="4"/>
  <c r="U108" i="4"/>
  <c r="U107" i="4"/>
  <c r="U100" i="4"/>
  <c r="U99" i="4"/>
  <c r="U96" i="4"/>
  <c r="U76" i="4"/>
  <c r="U75" i="4"/>
  <c r="U74" i="4"/>
  <c r="U73" i="4"/>
  <c r="U68" i="4"/>
  <c r="U67" i="4"/>
  <c r="U26" i="4"/>
  <c r="U23" i="4"/>
  <c r="U25" i="4"/>
  <c r="U63" i="4"/>
  <c r="U62" i="4"/>
  <c r="U61" i="4"/>
  <c r="U60" i="4"/>
  <c r="U59" i="4"/>
  <c r="U17" i="4"/>
  <c r="U12" i="4"/>
  <c r="U9" i="4"/>
  <c r="U8" i="4"/>
  <c r="U7" i="4"/>
  <c r="F54" i="4"/>
  <c r="F53" i="4"/>
  <c r="T93" i="4"/>
  <c r="U93" i="4" s="1"/>
  <c r="T92" i="4"/>
  <c r="U92" i="4" s="1"/>
  <c r="T91" i="4"/>
  <c r="U91" i="4" s="1"/>
  <c r="T90" i="4"/>
  <c r="U90" i="4" s="1"/>
  <c r="T89" i="4"/>
  <c r="U89" i="4" s="1"/>
  <c r="T88" i="4"/>
  <c r="U88" i="4" s="1"/>
  <c r="T87" i="4"/>
  <c r="U87" i="4" s="1"/>
  <c r="T84" i="4"/>
  <c r="U84" i="4" s="1"/>
  <c r="T83" i="4"/>
  <c r="U83" i="4" s="1"/>
  <c r="T82" i="4"/>
  <c r="U82" i="4" s="1"/>
  <c r="T81" i="4"/>
  <c r="U81" i="4" s="1"/>
  <c r="T80" i="4"/>
  <c r="U80" i="4" s="1"/>
  <c r="E142" i="4" l="1"/>
  <c r="F39" i="4"/>
  <c r="AD78" i="4"/>
  <c r="Q24" i="4"/>
  <c r="U24" i="4" s="1"/>
  <c r="F65" i="8" l="1"/>
  <c r="F11" i="8" l="1"/>
  <c r="F17" i="8"/>
  <c r="H23" i="8"/>
  <c r="H24" i="8" s="1"/>
  <c r="J23" i="8"/>
  <c r="J24" i="8" s="1"/>
  <c r="D30" i="8"/>
  <c r="F30" i="8" s="1"/>
  <c r="H30" i="8" s="1"/>
  <c r="H31" i="8" s="1"/>
  <c r="D35" i="8"/>
  <c r="F35" i="8" s="1"/>
  <c r="J35" i="8" s="1"/>
  <c r="D43" i="8"/>
  <c r="F43" i="8" s="1"/>
  <c r="F44" i="8" s="1"/>
  <c r="J53" i="8"/>
  <c r="G9" i="4"/>
  <c r="E10" i="4"/>
  <c r="E13" i="4" s="1"/>
  <c r="I10" i="4"/>
  <c r="J10" i="4"/>
  <c r="J13" i="4" s="1"/>
  <c r="K10" i="4"/>
  <c r="K13" i="4" s="1"/>
  <c r="L10" i="4"/>
  <c r="L13" i="4" s="1"/>
  <c r="G12" i="4"/>
  <c r="I13" i="4"/>
  <c r="F15" i="4"/>
  <c r="F16" i="4"/>
  <c r="G16" i="4" s="1"/>
  <c r="G17" i="4"/>
  <c r="E18" i="4"/>
  <c r="I18" i="4"/>
  <c r="J18" i="4"/>
  <c r="K18" i="4"/>
  <c r="L18" i="4"/>
  <c r="G59" i="4"/>
  <c r="G60" i="4"/>
  <c r="G61" i="4"/>
  <c r="G62" i="4"/>
  <c r="G63" i="4"/>
  <c r="E64" i="4"/>
  <c r="F64" i="4"/>
  <c r="H64" i="4"/>
  <c r="I64" i="4"/>
  <c r="J64" i="4"/>
  <c r="G24" i="4"/>
  <c r="G26" i="4"/>
  <c r="E33" i="4"/>
  <c r="E40" i="4" s="1"/>
  <c r="L33" i="4"/>
  <c r="L40" i="4" s="1"/>
  <c r="G35" i="4"/>
  <c r="G36" i="4"/>
  <c r="G37" i="4"/>
  <c r="G38" i="4"/>
  <c r="G53" i="4"/>
  <c r="G54" i="4"/>
  <c r="E55" i="4"/>
  <c r="F55" i="4"/>
  <c r="H55" i="4"/>
  <c r="I55" i="4"/>
  <c r="J55" i="4"/>
  <c r="K55" i="4"/>
  <c r="L55" i="4"/>
  <c r="L56" i="4" s="1"/>
  <c r="G68" i="4"/>
  <c r="E69" i="4"/>
  <c r="H69" i="4"/>
  <c r="L69" i="4"/>
  <c r="G73" i="4"/>
  <c r="G74" i="4"/>
  <c r="G75" i="4"/>
  <c r="G76" i="4"/>
  <c r="E77" i="4"/>
  <c r="F77" i="4"/>
  <c r="H77" i="4"/>
  <c r="I77" i="4"/>
  <c r="J77" i="4"/>
  <c r="L77" i="4"/>
  <c r="G80" i="4"/>
  <c r="G81" i="4"/>
  <c r="G82" i="4"/>
  <c r="G83" i="4"/>
  <c r="G84" i="4"/>
  <c r="E85" i="4"/>
  <c r="F85" i="4"/>
  <c r="H85" i="4"/>
  <c r="I85" i="4"/>
  <c r="L85" i="4"/>
  <c r="G87" i="4"/>
  <c r="G88" i="4"/>
  <c r="G89" i="4"/>
  <c r="G90" i="4"/>
  <c r="G91" i="4"/>
  <c r="G92" i="4"/>
  <c r="G93" i="4"/>
  <c r="E94" i="4"/>
  <c r="F94" i="4"/>
  <c r="H94" i="4"/>
  <c r="I94" i="4"/>
  <c r="L94" i="4"/>
  <c r="G96" i="4"/>
  <c r="E97" i="4"/>
  <c r="F97" i="4"/>
  <c r="H97" i="4"/>
  <c r="K97" i="4"/>
  <c r="L97" i="4"/>
  <c r="G99" i="4"/>
  <c r="G100" i="4"/>
  <c r="E101" i="4"/>
  <c r="F101" i="4"/>
  <c r="H101" i="4"/>
  <c r="H103" i="4" s="1"/>
  <c r="H104" i="4" s="1"/>
  <c r="I101" i="4"/>
  <c r="I103" i="4" s="1"/>
  <c r="I104" i="4" s="1"/>
  <c r="J101" i="4"/>
  <c r="J103" i="4" s="1"/>
  <c r="J104" i="4" s="1"/>
  <c r="L101" i="4"/>
  <c r="L103" i="4" s="1"/>
  <c r="L104" i="4" s="1"/>
  <c r="G107" i="4"/>
  <c r="G108" i="4"/>
  <c r="E109" i="4"/>
  <c r="F109" i="4"/>
  <c r="H109" i="4"/>
  <c r="I109" i="4"/>
  <c r="J109" i="4"/>
  <c r="L109" i="4"/>
  <c r="G111" i="4"/>
  <c r="G112" i="4"/>
  <c r="G116" i="4"/>
  <c r="E117" i="4"/>
  <c r="H117" i="4"/>
  <c r="J117" i="4"/>
  <c r="G119" i="4"/>
  <c r="G120" i="4"/>
  <c r="G121" i="4"/>
  <c r="G122" i="4"/>
  <c r="G123" i="4"/>
  <c r="G124" i="4"/>
  <c r="G125" i="4"/>
  <c r="G126" i="4"/>
  <c r="G127" i="4"/>
  <c r="E128" i="4"/>
  <c r="F128" i="4"/>
  <c r="H128" i="4"/>
  <c r="I128" i="4"/>
  <c r="J128" i="4"/>
  <c r="L128" i="4"/>
  <c r="G134" i="4"/>
  <c r="G136" i="4"/>
  <c r="E139" i="4"/>
  <c r="H139" i="4"/>
  <c r="I139" i="4"/>
  <c r="J139" i="4"/>
  <c r="G142" i="4"/>
  <c r="F144" i="4"/>
  <c r="H144" i="4"/>
  <c r="I144" i="4"/>
  <c r="J144" i="4"/>
  <c r="K144" i="4"/>
  <c r="G159" i="4"/>
  <c r="G193" i="4" s="1"/>
  <c r="G219" i="4" s="1"/>
  <c r="H159" i="4"/>
  <c r="H193" i="4" s="1"/>
  <c r="H219" i="4" s="1"/>
  <c r="F168" i="4"/>
  <c r="F169" i="4" s="1"/>
  <c r="F170" i="4" s="1"/>
  <c r="F230" i="4"/>
  <c r="F231" i="4" s="1"/>
  <c r="F232" i="4" s="1"/>
  <c r="F233" i="4" s="1"/>
  <c r="F37" i="8" l="1"/>
  <c r="F38" i="8"/>
  <c r="F36" i="8"/>
  <c r="F49" i="8" s="1"/>
  <c r="J30" i="8"/>
  <c r="F31" i="8"/>
  <c r="F18" i="8"/>
  <c r="F19" i="8"/>
  <c r="F12" i="8"/>
  <c r="F51" i="8" s="1"/>
  <c r="F13" i="8"/>
  <c r="E129" i="4"/>
  <c r="E130" i="4" s="1"/>
  <c r="E56" i="4"/>
  <c r="G39" i="4"/>
  <c r="F234" i="4"/>
  <c r="E19" i="4"/>
  <c r="E28" i="4" s="1"/>
  <c r="E41" i="4" s="1"/>
  <c r="F235" i="4"/>
  <c r="G97" i="4"/>
  <c r="K126" i="4"/>
  <c r="M126" i="4" s="1"/>
  <c r="AA126" i="4"/>
  <c r="W126" i="4"/>
  <c r="Z126" i="4"/>
  <c r="V126" i="4"/>
  <c r="AB126" i="4"/>
  <c r="Y126" i="4"/>
  <c r="X126" i="4"/>
  <c r="K76" i="4"/>
  <c r="M76" i="4" s="1"/>
  <c r="AA76" i="4"/>
  <c r="W76" i="4"/>
  <c r="Z76" i="4"/>
  <c r="V76" i="4"/>
  <c r="X76" i="4"/>
  <c r="AB76" i="4"/>
  <c r="Y76" i="4"/>
  <c r="H16" i="4"/>
  <c r="M16" i="4" s="1"/>
  <c r="AB142" i="4"/>
  <c r="Y142" i="4"/>
  <c r="X142" i="4"/>
  <c r="Z142" i="4"/>
  <c r="W142" i="4"/>
  <c r="AA142" i="4"/>
  <c r="V142" i="4"/>
  <c r="Z125" i="4"/>
  <c r="V125" i="4"/>
  <c r="Y125" i="4"/>
  <c r="AA125" i="4"/>
  <c r="X125" i="4"/>
  <c r="AB125" i="4"/>
  <c r="W125" i="4"/>
  <c r="Z121" i="4"/>
  <c r="V121" i="4"/>
  <c r="Y121" i="4"/>
  <c r="W121" i="4"/>
  <c r="AB121" i="4"/>
  <c r="AA121" i="4"/>
  <c r="X121" i="4"/>
  <c r="L111" i="4"/>
  <c r="M111" i="4" s="1"/>
  <c r="Z111" i="4"/>
  <c r="V111" i="4"/>
  <c r="Y111" i="4"/>
  <c r="W111" i="4"/>
  <c r="AB111" i="4"/>
  <c r="X111" i="4"/>
  <c r="AA111" i="4"/>
  <c r="K108" i="4"/>
  <c r="M108" i="4" s="1"/>
  <c r="Y108" i="4"/>
  <c r="AB108" i="4"/>
  <c r="X108" i="4"/>
  <c r="V108" i="4"/>
  <c r="AA108" i="4"/>
  <c r="Z108" i="4"/>
  <c r="W108" i="4"/>
  <c r="J93" i="4"/>
  <c r="M93" i="4" s="1"/>
  <c r="Y93" i="4"/>
  <c r="AB93" i="4"/>
  <c r="X93" i="4"/>
  <c r="V93" i="4"/>
  <c r="AA93" i="4"/>
  <c r="W93" i="4"/>
  <c r="Z93" i="4"/>
  <c r="Y89" i="4"/>
  <c r="AB89" i="4"/>
  <c r="X89" i="4"/>
  <c r="Z89" i="4"/>
  <c r="W89" i="4"/>
  <c r="AA89" i="4"/>
  <c r="V89" i="4"/>
  <c r="K84" i="4"/>
  <c r="M84" i="4" s="1"/>
  <c r="Z84" i="4"/>
  <c r="V84" i="4"/>
  <c r="Y84" i="4"/>
  <c r="W84" i="4"/>
  <c r="AB84" i="4"/>
  <c r="X84" i="4"/>
  <c r="AA84" i="4"/>
  <c r="AB80" i="4"/>
  <c r="X80" i="4"/>
  <c r="AA80" i="4"/>
  <c r="W80" i="4"/>
  <c r="Y80" i="4"/>
  <c r="V80" i="4"/>
  <c r="Z80" i="4"/>
  <c r="K75" i="4"/>
  <c r="M75" i="4" s="1"/>
  <c r="Z75" i="4"/>
  <c r="V75" i="4"/>
  <c r="Y75" i="4"/>
  <c r="W75" i="4"/>
  <c r="AB75" i="4"/>
  <c r="AA75" i="4"/>
  <c r="X75" i="4"/>
  <c r="F23" i="4"/>
  <c r="L62" i="4"/>
  <c r="M62" i="4" s="1"/>
  <c r="AA62" i="4"/>
  <c r="X62" i="4"/>
  <c r="AB62" i="4"/>
  <c r="Z62" i="4"/>
  <c r="Y62" i="4"/>
  <c r="W62" i="4"/>
  <c r="V62" i="4"/>
  <c r="H12" i="4"/>
  <c r="M12" i="4" s="1"/>
  <c r="AA12" i="4"/>
  <c r="AB12" i="4"/>
  <c r="Z12" i="4"/>
  <c r="V12" i="4"/>
  <c r="Y12" i="4"/>
  <c r="W12" i="4"/>
  <c r="X12" i="4"/>
  <c r="L134" i="4"/>
  <c r="Z134" i="4"/>
  <c r="V134" i="4"/>
  <c r="Y134" i="4"/>
  <c r="W134" i="4"/>
  <c r="AB134" i="4"/>
  <c r="X134" i="4"/>
  <c r="AA134" i="4"/>
  <c r="K123" i="4"/>
  <c r="M123" i="4" s="1"/>
  <c r="AB123" i="4"/>
  <c r="X123" i="4"/>
  <c r="AA123" i="4"/>
  <c r="W123" i="4"/>
  <c r="Y123" i="4"/>
  <c r="V123" i="4"/>
  <c r="Z123" i="4"/>
  <c r="K119" i="4"/>
  <c r="M119" i="4" s="1"/>
  <c r="AB119" i="4"/>
  <c r="X119" i="4"/>
  <c r="AA119" i="4"/>
  <c r="W119" i="4"/>
  <c r="Z119" i="4"/>
  <c r="Y119" i="4"/>
  <c r="V119" i="4"/>
  <c r="L116" i="4"/>
  <c r="M116" i="4" s="1"/>
  <c r="AA116" i="4"/>
  <c r="W116" i="4"/>
  <c r="Z116" i="4"/>
  <c r="V116" i="4"/>
  <c r="AB116" i="4"/>
  <c r="Y116" i="4"/>
  <c r="X116" i="4"/>
  <c r="K99" i="4"/>
  <c r="M99" i="4" s="1"/>
  <c r="Y99" i="4"/>
  <c r="AB99" i="4"/>
  <c r="X99" i="4"/>
  <c r="Z99" i="4"/>
  <c r="W99" i="4"/>
  <c r="AA99" i="4"/>
  <c r="V99" i="4"/>
  <c r="J91" i="4"/>
  <c r="M91" i="4" s="1"/>
  <c r="AA91" i="4"/>
  <c r="W91" i="4"/>
  <c r="Z91" i="4"/>
  <c r="V91" i="4"/>
  <c r="AB91" i="4"/>
  <c r="Y91" i="4"/>
  <c r="X91" i="4"/>
  <c r="K87" i="4"/>
  <c r="M87" i="4" s="1"/>
  <c r="AA87" i="4"/>
  <c r="W87" i="4"/>
  <c r="Z87" i="4"/>
  <c r="V87" i="4"/>
  <c r="X87" i="4"/>
  <c r="AB87" i="4"/>
  <c r="Y87" i="4"/>
  <c r="J82" i="4"/>
  <c r="M82" i="4" s="1"/>
  <c r="AB82" i="4"/>
  <c r="X82" i="4"/>
  <c r="AA82" i="4"/>
  <c r="W82" i="4"/>
  <c r="Z82" i="4"/>
  <c r="V82" i="4"/>
  <c r="Y82" i="4"/>
  <c r="K73" i="4"/>
  <c r="M73" i="4" s="1"/>
  <c r="AB73" i="4"/>
  <c r="X73" i="4"/>
  <c r="AA73" i="4"/>
  <c r="W73" i="4"/>
  <c r="Z73" i="4"/>
  <c r="Y73" i="4"/>
  <c r="V73" i="4"/>
  <c r="J68" i="4"/>
  <c r="AB68" i="4"/>
  <c r="X68" i="4"/>
  <c r="Y68" i="4"/>
  <c r="V68" i="4"/>
  <c r="W68" i="4"/>
  <c r="AA68" i="4"/>
  <c r="Z68" i="4"/>
  <c r="K60" i="4"/>
  <c r="Z60" i="4"/>
  <c r="V60" i="4"/>
  <c r="Y60" i="4"/>
  <c r="X60" i="4"/>
  <c r="AA60" i="4"/>
  <c r="W60" i="4"/>
  <c r="AB60" i="4"/>
  <c r="AA16" i="4"/>
  <c r="AB16" i="4"/>
  <c r="Y16" i="4"/>
  <c r="X16" i="4"/>
  <c r="W16" i="4"/>
  <c r="Z16" i="4"/>
  <c r="V16" i="4"/>
  <c r="G101" i="4"/>
  <c r="K122" i="4"/>
  <c r="M122" i="4" s="1"/>
  <c r="AA122" i="4"/>
  <c r="W122" i="4"/>
  <c r="Z122" i="4"/>
  <c r="V122" i="4"/>
  <c r="X122" i="4"/>
  <c r="Y122" i="4"/>
  <c r="AB122" i="4"/>
  <c r="L112" i="4"/>
  <c r="M112" i="4" s="1"/>
  <c r="AA112" i="4"/>
  <c r="W112" i="4"/>
  <c r="Z112" i="4"/>
  <c r="V112" i="4"/>
  <c r="X112" i="4"/>
  <c r="AB112" i="4"/>
  <c r="Y112" i="4"/>
  <c r="K90" i="4"/>
  <c r="M90" i="4" s="1"/>
  <c r="Z90" i="4"/>
  <c r="V90" i="4"/>
  <c r="Y90" i="4"/>
  <c r="AA90" i="4"/>
  <c r="X90" i="4"/>
  <c r="AB90" i="4"/>
  <c r="W90" i="4"/>
  <c r="J81" i="4"/>
  <c r="AA81" i="4"/>
  <c r="Z81" i="4"/>
  <c r="V81" i="4"/>
  <c r="AB81" i="4"/>
  <c r="Y81" i="4"/>
  <c r="X81" i="4"/>
  <c r="W81" i="4"/>
  <c r="I26" i="4"/>
  <c r="M26" i="4" s="1"/>
  <c r="AB26" i="4"/>
  <c r="W26" i="4"/>
  <c r="V26" i="4"/>
  <c r="AA26" i="4"/>
  <c r="Z26" i="4"/>
  <c r="Y26" i="4"/>
  <c r="X26" i="4"/>
  <c r="L63" i="4"/>
  <c r="M63" i="4" s="1"/>
  <c r="AB63" i="4"/>
  <c r="W63" i="4"/>
  <c r="Z63" i="4"/>
  <c r="AA63" i="4"/>
  <c r="Y63" i="4"/>
  <c r="V63" i="4"/>
  <c r="X63" i="4"/>
  <c r="K59" i="4"/>
  <c r="M59" i="4" s="1"/>
  <c r="AA59" i="4"/>
  <c r="AB59" i="4"/>
  <c r="W59" i="4"/>
  <c r="Y59" i="4"/>
  <c r="X59" i="4"/>
  <c r="Z59" i="4"/>
  <c r="V59" i="4"/>
  <c r="G77" i="4"/>
  <c r="L136" i="4"/>
  <c r="M136" i="4" s="1"/>
  <c r="AA136" i="4"/>
  <c r="W136" i="4"/>
  <c r="Z136" i="4"/>
  <c r="V136" i="4"/>
  <c r="X136" i="4"/>
  <c r="AB136" i="4"/>
  <c r="Y136" i="4"/>
  <c r="K127" i="4"/>
  <c r="M127" i="4" s="1"/>
  <c r="Y127" i="4"/>
  <c r="AB127" i="4"/>
  <c r="X127" i="4"/>
  <c r="V127" i="4"/>
  <c r="AA127" i="4"/>
  <c r="Z127" i="4"/>
  <c r="W127" i="4"/>
  <c r="K124" i="4"/>
  <c r="M124" i="4" s="1"/>
  <c r="Y124" i="4"/>
  <c r="AB124" i="4"/>
  <c r="X124" i="4"/>
  <c r="Z124" i="4"/>
  <c r="W124" i="4"/>
  <c r="AA124" i="4"/>
  <c r="V124" i="4"/>
  <c r="K120" i="4"/>
  <c r="M120" i="4" s="1"/>
  <c r="Y120" i="4"/>
  <c r="AB120" i="4"/>
  <c r="X120" i="4"/>
  <c r="V120" i="4"/>
  <c r="AA120" i="4"/>
  <c r="W120" i="4"/>
  <c r="Z120" i="4"/>
  <c r="G109" i="4"/>
  <c r="K107" i="4"/>
  <c r="M107" i="4" s="1"/>
  <c r="AB107" i="4"/>
  <c r="X107" i="4"/>
  <c r="AA107" i="4"/>
  <c r="W107" i="4"/>
  <c r="Z107" i="4"/>
  <c r="V107" i="4"/>
  <c r="Y107" i="4"/>
  <c r="K100" i="4"/>
  <c r="M100" i="4" s="1"/>
  <c r="Z100" i="4"/>
  <c r="V100" i="4"/>
  <c r="Y100" i="4"/>
  <c r="AA100" i="4"/>
  <c r="X100" i="4"/>
  <c r="AB100" i="4"/>
  <c r="W100" i="4"/>
  <c r="J96" i="4"/>
  <c r="AA96" i="4"/>
  <c r="W96" i="4"/>
  <c r="Z96" i="4"/>
  <c r="V96" i="4"/>
  <c r="X96" i="4"/>
  <c r="Y96" i="4"/>
  <c r="AB96" i="4"/>
  <c r="J92" i="4"/>
  <c r="M92" i="4" s="1"/>
  <c r="AB92" i="4"/>
  <c r="X92" i="4"/>
  <c r="AA92" i="4"/>
  <c r="W92" i="4"/>
  <c r="Z92" i="4"/>
  <c r="Y92" i="4"/>
  <c r="V92" i="4"/>
  <c r="K88" i="4"/>
  <c r="M88" i="4" s="1"/>
  <c r="AB88" i="4"/>
  <c r="X88" i="4"/>
  <c r="AA88" i="4"/>
  <c r="W88" i="4"/>
  <c r="Y88" i="4"/>
  <c r="V88" i="4"/>
  <c r="Z88" i="4"/>
  <c r="J83" i="4"/>
  <c r="K83" i="4" s="1"/>
  <c r="M83" i="4" s="1"/>
  <c r="Y83" i="4"/>
  <c r="AB83" i="4"/>
  <c r="X83" i="4"/>
  <c r="V83" i="4"/>
  <c r="AA83" i="4"/>
  <c r="Z83" i="4"/>
  <c r="W83" i="4"/>
  <c r="K74" i="4"/>
  <c r="M74" i="4" s="1"/>
  <c r="Y74" i="4"/>
  <c r="AB74" i="4"/>
  <c r="X74" i="4"/>
  <c r="V74" i="4"/>
  <c r="AA74" i="4"/>
  <c r="Z74" i="4"/>
  <c r="W74" i="4"/>
  <c r="H24" i="4"/>
  <c r="AA24" i="4"/>
  <c r="Z24" i="4"/>
  <c r="V24" i="4"/>
  <c r="Y24" i="4"/>
  <c r="AB24" i="4"/>
  <c r="X24" i="4"/>
  <c r="W24" i="4"/>
  <c r="L61" i="4"/>
  <c r="M61" i="4" s="1"/>
  <c r="AB61" i="4"/>
  <c r="AA61" i="4"/>
  <c r="Y61" i="4"/>
  <c r="Z61" i="4"/>
  <c r="X61" i="4"/>
  <c r="W61" i="4"/>
  <c r="V61" i="4"/>
  <c r="H17" i="4"/>
  <c r="M17" i="4" s="1"/>
  <c r="X17" i="4"/>
  <c r="AA17" i="4"/>
  <c r="Y17" i="4"/>
  <c r="AB17" i="4"/>
  <c r="W17" i="4"/>
  <c r="Z17" i="4"/>
  <c r="V17" i="4"/>
  <c r="M54" i="4"/>
  <c r="Y54" i="4"/>
  <c r="AB54" i="4"/>
  <c r="X54" i="4"/>
  <c r="AA54" i="4"/>
  <c r="W54" i="4"/>
  <c r="Z54" i="4"/>
  <c r="V54" i="4"/>
  <c r="M53" i="4"/>
  <c r="AB53" i="4"/>
  <c r="X53" i="4"/>
  <c r="AA53" i="4"/>
  <c r="W53" i="4"/>
  <c r="Z53" i="4"/>
  <c r="V53" i="4"/>
  <c r="Y53" i="4"/>
  <c r="AB38" i="4"/>
  <c r="X38" i="4"/>
  <c r="AA38" i="4"/>
  <c r="W38" i="4"/>
  <c r="Z38" i="4"/>
  <c r="V38" i="4"/>
  <c r="Y38" i="4"/>
  <c r="M37" i="4"/>
  <c r="AA37" i="4"/>
  <c r="W37" i="4"/>
  <c r="Z37" i="4"/>
  <c r="V37" i="4"/>
  <c r="AB37" i="4"/>
  <c r="X37" i="4"/>
  <c r="Y37" i="4"/>
  <c r="M36" i="4"/>
  <c r="Z36" i="4"/>
  <c r="V36" i="4"/>
  <c r="Y36" i="4"/>
  <c r="W36" i="4"/>
  <c r="AB36" i="4"/>
  <c r="X36" i="4"/>
  <c r="AA36" i="4"/>
  <c r="M35" i="4"/>
  <c r="Y35" i="4"/>
  <c r="AB35" i="4"/>
  <c r="X35" i="4"/>
  <c r="V35" i="4"/>
  <c r="AA35" i="4"/>
  <c r="W35" i="4"/>
  <c r="Z35" i="4"/>
  <c r="J19" i="4"/>
  <c r="J28" i="4" s="1"/>
  <c r="X9" i="4"/>
  <c r="AB9" i="4"/>
  <c r="W9" i="4"/>
  <c r="Y9" i="4"/>
  <c r="V9" i="4"/>
  <c r="Z9" i="4"/>
  <c r="AA9" i="4"/>
  <c r="I24" i="4"/>
  <c r="F18" i="4"/>
  <c r="F115" i="4"/>
  <c r="G115" i="4" s="1"/>
  <c r="I115" i="4" s="1"/>
  <c r="I117" i="4" s="1"/>
  <c r="K89" i="4"/>
  <c r="M89" i="4" s="1"/>
  <c r="J80" i="4"/>
  <c r="M38" i="4"/>
  <c r="E183" i="4"/>
  <c r="L142" i="4"/>
  <c r="K125" i="4"/>
  <c r="M125" i="4" s="1"/>
  <c r="K121" i="4"/>
  <c r="M121" i="4" s="1"/>
  <c r="H9" i="4"/>
  <c r="M9" i="4" s="1"/>
  <c r="H35" i="8"/>
  <c r="G15" i="4"/>
  <c r="F25" i="4"/>
  <c r="G25" i="4" s="1"/>
  <c r="G52" i="8"/>
  <c r="G55" i="8" s="1"/>
  <c r="F172" i="4"/>
  <c r="F173" i="4"/>
  <c r="F171" i="4"/>
  <c r="K81" i="4"/>
  <c r="K68" i="4"/>
  <c r="H43" i="8"/>
  <c r="H44" i="8" s="1"/>
  <c r="J43" i="8"/>
  <c r="H17" i="8"/>
  <c r="J17" i="8"/>
  <c r="H11" i="8"/>
  <c r="G128" i="4"/>
  <c r="K80" i="4"/>
  <c r="I19" i="4"/>
  <c r="G64" i="4"/>
  <c r="G94" i="4"/>
  <c r="G85" i="4"/>
  <c r="G55" i="4"/>
  <c r="F50" i="8" l="1"/>
  <c r="J44" i="8"/>
  <c r="H37" i="8"/>
  <c r="H38" i="8"/>
  <c r="H36" i="8"/>
  <c r="H49" i="8" s="1"/>
  <c r="J38" i="8"/>
  <c r="J37" i="8"/>
  <c r="J36" i="8"/>
  <c r="J49" i="8" s="1"/>
  <c r="J31" i="8"/>
  <c r="H13" i="8"/>
  <c r="H12" i="8"/>
  <c r="J18" i="8"/>
  <c r="J19" i="8"/>
  <c r="H18" i="8"/>
  <c r="H19" i="8"/>
  <c r="I27" i="4"/>
  <c r="I28" i="4" s="1"/>
  <c r="AB101" i="4"/>
  <c r="G23" i="4"/>
  <c r="F7" i="4" s="1"/>
  <c r="G7" i="4" s="1"/>
  <c r="F27" i="4"/>
  <c r="E57" i="4"/>
  <c r="E65" i="4" s="1"/>
  <c r="E70" i="4" s="1"/>
  <c r="E131" i="4" s="1"/>
  <c r="V39" i="4"/>
  <c r="AA39" i="4"/>
  <c r="Y39" i="4"/>
  <c r="AB39" i="4"/>
  <c r="K109" i="4"/>
  <c r="M109" i="4" s="1"/>
  <c r="Z39" i="4"/>
  <c r="X39" i="4"/>
  <c r="W39" i="4"/>
  <c r="F236" i="4"/>
  <c r="F237" i="4" s="1"/>
  <c r="F238" i="4" s="1"/>
  <c r="F214" i="4" s="1"/>
  <c r="Y109" i="4"/>
  <c r="AA109" i="4"/>
  <c r="X77" i="4"/>
  <c r="M81" i="4"/>
  <c r="I97" i="4"/>
  <c r="K77" i="4"/>
  <c r="M77" i="4" s="1"/>
  <c r="F174" i="4"/>
  <c r="F175" i="4" s="1"/>
  <c r="F176" i="4" s="1"/>
  <c r="L139" i="4"/>
  <c r="AC75" i="4"/>
  <c r="AD75" i="4" s="1"/>
  <c r="AC125" i="4"/>
  <c r="AD125" i="4" s="1"/>
  <c r="M24" i="4"/>
  <c r="W64" i="4"/>
  <c r="W97" i="4"/>
  <c r="Y85" i="4"/>
  <c r="AB85" i="4"/>
  <c r="X55" i="4"/>
  <c r="K64" i="4"/>
  <c r="AC91" i="4"/>
  <c r="AD91" i="4" s="1"/>
  <c r="Z101" i="4"/>
  <c r="AD104" i="4"/>
  <c r="L117" i="4"/>
  <c r="W77" i="4"/>
  <c r="AC92" i="4"/>
  <c r="AD92" i="4" s="1"/>
  <c r="AC120" i="4"/>
  <c r="AD120" i="4" s="1"/>
  <c r="AC127" i="4"/>
  <c r="AD127" i="4" s="1"/>
  <c r="AB64" i="4"/>
  <c r="V77" i="4"/>
  <c r="X97" i="4"/>
  <c r="X101" i="4"/>
  <c r="K94" i="4"/>
  <c r="V64" i="4"/>
  <c r="AC59" i="4"/>
  <c r="V94" i="4"/>
  <c r="AC87" i="4"/>
  <c r="AC12" i="4"/>
  <c r="AD12" i="4" s="1"/>
  <c r="M134" i="4"/>
  <c r="V109" i="4"/>
  <c r="AC107" i="4"/>
  <c r="AC124" i="4"/>
  <c r="AD124" i="4" s="1"/>
  <c r="Y94" i="4"/>
  <c r="V101" i="4"/>
  <c r="AA128" i="4"/>
  <c r="AC84" i="4"/>
  <c r="AD84" i="4" s="1"/>
  <c r="J85" i="4"/>
  <c r="K101" i="4"/>
  <c r="M60" i="4"/>
  <c r="J94" i="4"/>
  <c r="Y55" i="4"/>
  <c r="AC61" i="4"/>
  <c r="AD61" i="4" s="1"/>
  <c r="Y77" i="4"/>
  <c r="Z109" i="4"/>
  <c r="AB109" i="4"/>
  <c r="AC136" i="4"/>
  <c r="AD136" i="4" s="1"/>
  <c r="X64" i="4"/>
  <c r="AA64" i="4"/>
  <c r="AC112" i="4"/>
  <c r="AD112" i="4" s="1"/>
  <c r="AC68" i="4"/>
  <c r="AD68" i="4" s="1"/>
  <c r="AC82" i="4"/>
  <c r="AD82" i="4" s="1"/>
  <c r="AB94" i="4"/>
  <c r="W94" i="4"/>
  <c r="AA97" i="4"/>
  <c r="V97" i="4"/>
  <c r="AC99" i="4"/>
  <c r="AA101" i="4"/>
  <c r="Y128" i="4"/>
  <c r="X128" i="4"/>
  <c r="AC123" i="4"/>
  <c r="AD123" i="4" s="1"/>
  <c r="Z85" i="4"/>
  <c r="AA85" i="4"/>
  <c r="AC108" i="4"/>
  <c r="AD108" i="4" s="1"/>
  <c r="AC111" i="4"/>
  <c r="AC121" i="4"/>
  <c r="AD121" i="4" s="1"/>
  <c r="AC142" i="4"/>
  <c r="AC76" i="4"/>
  <c r="AD76" i="4" s="1"/>
  <c r="AC126" i="4"/>
  <c r="AD126" i="4" s="1"/>
  <c r="Y15" i="4"/>
  <c r="Y18" i="4" s="1"/>
  <c r="X15" i="4"/>
  <c r="X18" i="4" s="1"/>
  <c r="AA15" i="4"/>
  <c r="AA18" i="4" s="1"/>
  <c r="Z15" i="4"/>
  <c r="Z18" i="4" s="1"/>
  <c r="W15" i="4"/>
  <c r="W18" i="4" s="1"/>
  <c r="AB15" i="4"/>
  <c r="AB18" i="4" s="1"/>
  <c r="V15" i="4"/>
  <c r="AC24" i="4"/>
  <c r="AC26" i="4"/>
  <c r="AD26" i="4" s="1"/>
  <c r="W128" i="4"/>
  <c r="Z115" i="4"/>
  <c r="V115" i="4"/>
  <c r="Y115" i="4"/>
  <c r="AA115" i="4"/>
  <c r="X115" i="4"/>
  <c r="AB115" i="4"/>
  <c r="W115" i="4"/>
  <c r="W55" i="4"/>
  <c r="AC88" i="4"/>
  <c r="AD88" i="4" s="1"/>
  <c r="AC100" i="4"/>
  <c r="AD100" i="4" s="1"/>
  <c r="X109" i="4"/>
  <c r="Z64" i="4"/>
  <c r="AC63" i="4"/>
  <c r="AD63" i="4" s="1"/>
  <c r="AC90" i="4"/>
  <c r="AD90" i="4" s="1"/>
  <c r="AC122" i="4"/>
  <c r="AD122" i="4" s="1"/>
  <c r="AC60" i="4"/>
  <c r="AD60" i="4" s="1"/>
  <c r="AC73" i="4"/>
  <c r="AA77" i="4"/>
  <c r="Z94" i="4"/>
  <c r="Y97" i="4"/>
  <c r="V128" i="4"/>
  <c r="AC119" i="4"/>
  <c r="AC62" i="4"/>
  <c r="AD62" i="4" s="1"/>
  <c r="W85" i="4"/>
  <c r="AC89" i="4"/>
  <c r="AD89" i="4" s="1"/>
  <c r="M68" i="4"/>
  <c r="E181" i="4"/>
  <c r="G181" i="4" s="1"/>
  <c r="AB25" i="4"/>
  <c r="Y25" i="4"/>
  <c r="V25" i="4"/>
  <c r="Z25" i="4"/>
  <c r="AA25" i="4"/>
  <c r="W25" i="4"/>
  <c r="X25" i="4"/>
  <c r="L64" i="4"/>
  <c r="AC17" i="4"/>
  <c r="AD17" i="4" s="1"/>
  <c r="AC74" i="4"/>
  <c r="AD74" i="4" s="1"/>
  <c r="AC83" i="4"/>
  <c r="AD83" i="4" s="1"/>
  <c r="AC96" i="4"/>
  <c r="AD96" i="4" s="1"/>
  <c r="M96" i="4"/>
  <c r="J97" i="4"/>
  <c r="W109" i="4"/>
  <c r="Y64" i="4"/>
  <c r="AC81" i="4"/>
  <c r="AD81" i="4" s="1"/>
  <c r="AC16" i="4"/>
  <c r="AD16" i="4" s="1"/>
  <c r="Z77" i="4"/>
  <c r="AB77" i="4"/>
  <c r="X94" i="4"/>
  <c r="AA94" i="4"/>
  <c r="AB97" i="4"/>
  <c r="Z97" i="4"/>
  <c r="W101" i="4"/>
  <c r="Y101" i="4"/>
  <c r="AC116" i="4"/>
  <c r="AD116" i="4" s="1"/>
  <c r="Z128" i="4"/>
  <c r="AB128" i="4"/>
  <c r="AC134" i="4"/>
  <c r="V85" i="4"/>
  <c r="AC80" i="4"/>
  <c r="X85" i="4"/>
  <c r="AC93" i="4"/>
  <c r="AD93" i="4" s="1"/>
  <c r="V55" i="4"/>
  <c r="AC53" i="4"/>
  <c r="Z55" i="4"/>
  <c r="AB55" i="4"/>
  <c r="AA55" i="4"/>
  <c r="AC54" i="4"/>
  <c r="AD54" i="4" s="1"/>
  <c r="AC36" i="4"/>
  <c r="AC38" i="4"/>
  <c r="AD38" i="4" s="1"/>
  <c r="M39" i="4"/>
  <c r="AC35" i="4"/>
  <c r="AC37" i="4"/>
  <c r="AD37" i="4" s="1"/>
  <c r="AC9" i="4"/>
  <c r="AD9" i="4" s="1"/>
  <c r="H25" i="4"/>
  <c r="M25" i="4" s="1"/>
  <c r="G18" i="4"/>
  <c r="H15" i="4"/>
  <c r="H18" i="4" s="1"/>
  <c r="M142" i="4"/>
  <c r="K128" i="4"/>
  <c r="G183" i="4"/>
  <c r="E211" i="4"/>
  <c r="G211" i="4" s="1"/>
  <c r="M115" i="4"/>
  <c r="K85" i="4"/>
  <c r="M80" i="4"/>
  <c r="M55" i="4"/>
  <c r="H51" i="8" l="1"/>
  <c r="S81" i="35"/>
  <c r="S81" i="32"/>
  <c r="E16" i="36" s="1"/>
  <c r="H50" i="8"/>
  <c r="H52" i="8" s="1"/>
  <c r="F63" i="8" s="1"/>
  <c r="F64" i="8" s="1"/>
  <c r="J51" i="8"/>
  <c r="K67" i="4" s="1"/>
  <c r="K69" i="4" s="1"/>
  <c r="J50" i="8"/>
  <c r="Z23" i="4"/>
  <c r="Z27" i="4" s="1"/>
  <c r="X23" i="4"/>
  <c r="X27" i="4" s="1"/>
  <c r="W23" i="4"/>
  <c r="W27" i="4" s="1"/>
  <c r="AB23" i="4"/>
  <c r="AB27" i="4" s="1"/>
  <c r="Y23" i="4"/>
  <c r="Y27" i="4" s="1"/>
  <c r="AA23" i="4"/>
  <c r="AA27" i="4" s="1"/>
  <c r="H23" i="4"/>
  <c r="M23" i="4" s="1"/>
  <c r="E182" i="4"/>
  <c r="G182" i="4" s="1"/>
  <c r="G184" i="4" s="1"/>
  <c r="V23" i="4"/>
  <c r="G27" i="4"/>
  <c r="L19" i="4"/>
  <c r="L28" i="4" s="1"/>
  <c r="L41" i="4" s="1"/>
  <c r="L57" i="4" s="1"/>
  <c r="L65" i="4" s="1"/>
  <c r="L70" i="4" s="1"/>
  <c r="K19" i="4"/>
  <c r="K28" i="4" s="1"/>
  <c r="M101" i="4"/>
  <c r="K103" i="4"/>
  <c r="M94" i="4"/>
  <c r="E140" i="4"/>
  <c r="AD35" i="4"/>
  <c r="AC39" i="4"/>
  <c r="AD39" i="4" s="1"/>
  <c r="M128" i="4"/>
  <c r="M97" i="4"/>
  <c r="F8" i="4"/>
  <c r="F10" i="4" s="1"/>
  <c r="F13" i="4" s="1"/>
  <c r="F19" i="4" s="1"/>
  <c r="F28" i="4" s="1"/>
  <c r="AC115" i="4"/>
  <c r="AD115" i="4" s="1"/>
  <c r="E209" i="4"/>
  <c r="G209" i="4" s="1"/>
  <c r="M85" i="4"/>
  <c r="AD59" i="4"/>
  <c r="AC64" i="4"/>
  <c r="M64" i="4"/>
  <c r="AC25" i="4"/>
  <c r="AD25" i="4" s="1"/>
  <c r="AC128" i="4"/>
  <c r="AD119" i="4"/>
  <c r="AD142" i="4"/>
  <c r="AD99" i="4"/>
  <c r="AC101" i="4"/>
  <c r="AD101" i="4" s="1"/>
  <c r="AC109" i="4"/>
  <c r="AD109" i="4" s="1"/>
  <c r="AD107" i="4"/>
  <c r="AC94" i="4"/>
  <c r="AD94" i="4" s="1"/>
  <c r="AD87" i="4"/>
  <c r="AD80" i="4"/>
  <c r="AC85" i="4"/>
  <c r="AD85" i="4" s="1"/>
  <c r="AD134" i="4"/>
  <c r="AD73" i="4"/>
  <c r="AC77" i="4"/>
  <c r="AD77" i="4" s="1"/>
  <c r="AD24" i="4"/>
  <c r="V18" i="4"/>
  <c r="AC15" i="4"/>
  <c r="AD111" i="4"/>
  <c r="AC97" i="4"/>
  <c r="AD97" i="4" s="1"/>
  <c r="AC55" i="4"/>
  <c r="AD55" i="4" s="1"/>
  <c r="AD53" i="4"/>
  <c r="AD36" i="4"/>
  <c r="M18" i="4"/>
  <c r="Z7" i="4"/>
  <c r="V7" i="4"/>
  <c r="W7" i="4"/>
  <c r="AA7" i="4"/>
  <c r="Y7" i="4"/>
  <c r="X7" i="4"/>
  <c r="AB7" i="4"/>
  <c r="F52" i="8"/>
  <c r="M15" i="4"/>
  <c r="H164" i="4"/>
  <c r="H199" i="4" s="1"/>
  <c r="H225" i="4" s="1"/>
  <c r="H7" i="4"/>
  <c r="M7" i="4" s="1"/>
  <c r="G164" i="4"/>
  <c r="G199" i="4" s="1"/>
  <c r="G225" i="4" s="1"/>
  <c r="I33" i="4"/>
  <c r="U81" i="35" l="1"/>
  <c r="U81" i="32"/>
  <c r="F16" i="36" s="1"/>
  <c r="V81" i="35"/>
  <c r="V81" i="32"/>
  <c r="G16" i="36" s="1"/>
  <c r="J67" i="4"/>
  <c r="J69" i="4" s="1"/>
  <c r="F66" i="8"/>
  <c r="F68" i="8" s="1"/>
  <c r="J52" i="8"/>
  <c r="J54" i="8" s="1"/>
  <c r="I67" i="4"/>
  <c r="I69" i="4" s="1"/>
  <c r="H27" i="4"/>
  <c r="I151" i="4" s="1"/>
  <c r="AC23" i="4"/>
  <c r="AD23" i="4" s="1"/>
  <c r="E210" i="4"/>
  <c r="G210" i="4" s="1"/>
  <c r="G212" i="4" s="1"/>
  <c r="V27" i="4"/>
  <c r="AD64" i="4"/>
  <c r="I56" i="4"/>
  <c r="I40" i="4"/>
  <c r="I41" i="4" s="1"/>
  <c r="G8" i="4"/>
  <c r="W8" i="4" s="1"/>
  <c r="W10" i="4" s="1"/>
  <c r="W13" i="4" s="1"/>
  <c r="W19" i="4" s="1"/>
  <c r="W28" i="4" s="1"/>
  <c r="K104" i="4"/>
  <c r="M103" i="4"/>
  <c r="J151" i="4"/>
  <c r="AD128" i="4"/>
  <c r="AD15" i="4"/>
  <c r="AC18" i="4"/>
  <c r="AD18" i="4" s="1"/>
  <c r="AC7" i="4"/>
  <c r="G158" i="4"/>
  <c r="H16" i="36" l="1"/>
  <c r="E17" i="36" s="1"/>
  <c r="X81" i="35"/>
  <c r="X81" i="32"/>
  <c r="J81" i="32" s="1"/>
  <c r="E151" i="35"/>
  <c r="E151" i="32"/>
  <c r="E81" i="32"/>
  <c r="F81" i="32" s="1"/>
  <c r="E81" i="35"/>
  <c r="F138" i="4"/>
  <c r="F139" i="4" s="1"/>
  <c r="E151" i="30"/>
  <c r="F67" i="4"/>
  <c r="F69" i="4" s="1"/>
  <c r="E81" i="30"/>
  <c r="G214" i="4"/>
  <c r="M27" i="4"/>
  <c r="AB8" i="4"/>
  <c r="AB10" i="4" s="1"/>
  <c r="AB13" i="4" s="1"/>
  <c r="AB19" i="4" s="1"/>
  <c r="AB28" i="4" s="1"/>
  <c r="AC27" i="4"/>
  <c r="AD27" i="4" s="1"/>
  <c r="I57" i="4"/>
  <c r="I65" i="4" s="1"/>
  <c r="I70" i="4" s="1"/>
  <c r="J44" i="4"/>
  <c r="I44" i="4"/>
  <c r="G10" i="4"/>
  <c r="F113" i="4" s="1"/>
  <c r="V8" i="4"/>
  <c r="V10" i="4" s="1"/>
  <c r="V13" i="4" s="1"/>
  <c r="V19" i="4" s="1"/>
  <c r="V28" i="4" s="1"/>
  <c r="X8" i="4"/>
  <c r="X10" i="4" s="1"/>
  <c r="X13" i="4" s="1"/>
  <c r="X19" i="4" s="1"/>
  <c r="X28" i="4" s="1"/>
  <c r="H8" i="4"/>
  <c r="H10" i="4" s="1"/>
  <c r="H13" i="4" s="1"/>
  <c r="H19" i="4" s="1"/>
  <c r="H28" i="4" s="1"/>
  <c r="Y8" i="4"/>
  <c r="Y10" i="4" s="1"/>
  <c r="Y13" i="4" s="1"/>
  <c r="Y19" i="4" s="1"/>
  <c r="Y28" i="4" s="1"/>
  <c r="AA8" i="4"/>
  <c r="AA10" i="4" s="1"/>
  <c r="AA13" i="4" s="1"/>
  <c r="AA19" i="4" s="1"/>
  <c r="AA28" i="4" s="1"/>
  <c r="Z8" i="4"/>
  <c r="Z10" i="4" s="1"/>
  <c r="Z13" i="4" s="1"/>
  <c r="Z19" i="4" s="1"/>
  <c r="Z28" i="4" s="1"/>
  <c r="J33" i="4"/>
  <c r="AD7" i="4"/>
  <c r="H158" i="4"/>
  <c r="K151" i="4"/>
  <c r="H33" i="4"/>
  <c r="G32" i="4"/>
  <c r="F33" i="4"/>
  <c r="G160" i="4"/>
  <c r="G192" i="4"/>
  <c r="G218" i="4" s="1"/>
  <c r="K33" i="4"/>
  <c r="F17" i="36" l="1"/>
  <c r="U116" i="32" s="1"/>
  <c r="G17" i="36"/>
  <c r="V116" i="32" s="1"/>
  <c r="S116" i="32"/>
  <c r="L81" i="32"/>
  <c r="E83" i="32"/>
  <c r="E143" i="32" s="1"/>
  <c r="M81" i="32"/>
  <c r="M81" i="35"/>
  <c r="I81" i="35"/>
  <c r="L81" i="35"/>
  <c r="E153" i="35"/>
  <c r="F151" i="35"/>
  <c r="E153" i="32"/>
  <c r="F151" i="32"/>
  <c r="G138" i="4"/>
  <c r="X138" i="4" s="1"/>
  <c r="X139" i="4" s="1"/>
  <c r="E83" i="35"/>
  <c r="E143" i="35" s="1"/>
  <c r="F81" i="35"/>
  <c r="F83" i="32"/>
  <c r="Y81" i="32"/>
  <c r="F81" i="30"/>
  <c r="F83" i="30" s="1"/>
  <c r="E83" i="30"/>
  <c r="E143" i="30" s="1"/>
  <c r="F151" i="30"/>
  <c r="F153" i="30" s="1"/>
  <c r="E153" i="30"/>
  <c r="G67" i="4"/>
  <c r="W67" i="4" s="1"/>
  <c r="W69" i="4" s="1"/>
  <c r="H56" i="4"/>
  <c r="H40" i="4"/>
  <c r="H41" i="4" s="1"/>
  <c r="H57" i="4" s="1"/>
  <c r="H65" i="4" s="1"/>
  <c r="H70" i="4" s="1"/>
  <c r="J56" i="4"/>
  <c r="J57" i="4" s="1"/>
  <c r="J65" i="4" s="1"/>
  <c r="J70" i="4" s="1"/>
  <c r="J40" i="4"/>
  <c r="J41" i="4" s="1"/>
  <c r="K56" i="4"/>
  <c r="K40" i="4"/>
  <c r="K41" i="4" s="1"/>
  <c r="K57" i="4" s="1"/>
  <c r="K65" i="4" s="1"/>
  <c r="K70" i="4" s="1"/>
  <c r="F56" i="4"/>
  <c r="F40" i="4"/>
  <c r="F41" i="4" s="1"/>
  <c r="F114" i="4"/>
  <c r="G114" i="4" s="1"/>
  <c r="Z114" i="4" s="1"/>
  <c r="M44" i="4"/>
  <c r="G13" i="4"/>
  <c r="M10" i="4"/>
  <c r="AC8" i="4"/>
  <c r="AD8" i="4" s="1"/>
  <c r="M8" i="4"/>
  <c r="I129" i="4"/>
  <c r="I130" i="4" s="1"/>
  <c r="L129" i="4"/>
  <c r="L130" i="4" s="1"/>
  <c r="J129" i="4"/>
  <c r="J130" i="4" s="1"/>
  <c r="Y114" i="4"/>
  <c r="AB32" i="4"/>
  <c r="AB33" i="4" s="1"/>
  <c r="X32" i="4"/>
  <c r="X33" i="4" s="1"/>
  <c r="AA32" i="4"/>
  <c r="AA33" i="4" s="1"/>
  <c r="W32" i="4"/>
  <c r="W33" i="4" s="1"/>
  <c r="Z32" i="4"/>
  <c r="Z33" i="4" s="1"/>
  <c r="V32" i="4"/>
  <c r="Y32" i="4"/>
  <c r="Y33" i="4" s="1"/>
  <c r="H160" i="4"/>
  <c r="H194" i="4" s="1"/>
  <c r="H220" i="4" s="1"/>
  <c r="H192" i="4"/>
  <c r="H218" i="4" s="1"/>
  <c r="G113" i="4"/>
  <c r="M104" i="4"/>
  <c r="H130" i="4"/>
  <c r="G33" i="4"/>
  <c r="M32" i="4"/>
  <c r="G194" i="4"/>
  <c r="H17" i="36" l="1"/>
  <c r="X116" i="32"/>
  <c r="J116" i="32" s="1"/>
  <c r="V67" i="4"/>
  <c r="V69" i="4" s="1"/>
  <c r="O81" i="35"/>
  <c r="O81" i="32"/>
  <c r="K138" i="4"/>
  <c r="K139" i="4" s="1"/>
  <c r="Y138" i="4"/>
  <c r="Y139" i="4" s="1"/>
  <c r="G139" i="4"/>
  <c r="W138" i="4"/>
  <c r="W139" i="4" s="1"/>
  <c r="AB138" i="4"/>
  <c r="AB139" i="4" s="1"/>
  <c r="Z138" i="4"/>
  <c r="Z139" i="4" s="1"/>
  <c r="AA138" i="4"/>
  <c r="AA139" i="4" s="1"/>
  <c r="V138" i="4"/>
  <c r="V139" i="4" s="1"/>
  <c r="E155" i="32"/>
  <c r="E162" i="32" s="1"/>
  <c r="Q178" i="35" s="1"/>
  <c r="E155" i="35"/>
  <c r="E162" i="35" s="1"/>
  <c r="Q151" i="32"/>
  <c r="V151" i="32"/>
  <c r="S151" i="32"/>
  <c r="T151" i="32"/>
  <c r="W151" i="32"/>
  <c r="U151" i="32"/>
  <c r="R151" i="32"/>
  <c r="F153" i="32"/>
  <c r="S151" i="35"/>
  <c r="U151" i="35"/>
  <c r="F153" i="35"/>
  <c r="T151" i="35"/>
  <c r="V151" i="35"/>
  <c r="Q151" i="35"/>
  <c r="W151" i="35"/>
  <c r="R151" i="35"/>
  <c r="L102" i="4"/>
  <c r="G69" i="4"/>
  <c r="M69" i="4" s="1"/>
  <c r="K102" i="4"/>
  <c r="M67" i="4"/>
  <c r="AB67" i="4"/>
  <c r="AB69" i="4" s="1"/>
  <c r="AA67" i="4"/>
  <c r="AA69" i="4" s="1"/>
  <c r="Z67" i="4"/>
  <c r="Z69" i="4" s="1"/>
  <c r="I102" i="4"/>
  <c r="J102" i="4"/>
  <c r="X67" i="4"/>
  <c r="X69" i="4" s="1"/>
  <c r="H102" i="4"/>
  <c r="H129" i="4" s="1"/>
  <c r="Y67" i="4"/>
  <c r="Y69" i="4" s="1"/>
  <c r="E155" i="30"/>
  <c r="E162" i="30" s="1"/>
  <c r="E58" i="31" s="1"/>
  <c r="F83" i="35"/>
  <c r="F143" i="35" s="1"/>
  <c r="Y81" i="35"/>
  <c r="M13" i="4"/>
  <c r="G19" i="4"/>
  <c r="G28" i="4" s="1"/>
  <c r="W114" i="4"/>
  <c r="H131" i="4"/>
  <c r="H140" i="4" s="1"/>
  <c r="H145" i="4" s="1"/>
  <c r="H151" i="4" s="1"/>
  <c r="I131" i="4"/>
  <c r="I140" i="4" s="1"/>
  <c r="I145" i="4" s="1"/>
  <c r="G185" i="4" s="1"/>
  <c r="J131" i="4"/>
  <c r="J140" i="4" s="1"/>
  <c r="J145" i="4" s="1"/>
  <c r="J152" i="4" s="1"/>
  <c r="G161" i="4" s="1"/>
  <c r="F57" i="4"/>
  <c r="F65" i="4" s="1"/>
  <c r="F70" i="4" s="1"/>
  <c r="L131" i="4"/>
  <c r="L140" i="4" s="1"/>
  <c r="X56" i="4"/>
  <c r="X40" i="4"/>
  <c r="X41" i="4" s="1"/>
  <c r="AA56" i="4"/>
  <c r="AA40" i="4"/>
  <c r="AA41" i="4" s="1"/>
  <c r="G56" i="4"/>
  <c r="G40" i="4"/>
  <c r="Z56" i="4"/>
  <c r="Z40" i="4"/>
  <c r="Z41" i="4" s="1"/>
  <c r="AB56" i="4"/>
  <c r="AB40" i="4"/>
  <c r="AB41" i="4" s="1"/>
  <c r="Y56" i="4"/>
  <c r="Y40" i="4"/>
  <c r="Y41" i="4" s="1"/>
  <c r="W56" i="4"/>
  <c r="W40" i="4"/>
  <c r="W41" i="4" s="1"/>
  <c r="V114" i="4"/>
  <c r="X114" i="4"/>
  <c r="AA114" i="4"/>
  <c r="AB114" i="4"/>
  <c r="K114" i="4"/>
  <c r="M114" i="4" s="1"/>
  <c r="F117" i="4"/>
  <c r="F129" i="4" s="1"/>
  <c r="F130" i="4" s="1"/>
  <c r="AC10" i="4"/>
  <c r="AD10" i="4" s="1"/>
  <c r="AB113" i="4"/>
  <c r="X113" i="4"/>
  <c r="AA113" i="4"/>
  <c r="W113" i="4"/>
  <c r="Y113" i="4"/>
  <c r="Y117" i="4" s="1"/>
  <c r="V113" i="4"/>
  <c r="Z113" i="4"/>
  <c r="Z117" i="4" s="1"/>
  <c r="AC32" i="4"/>
  <c r="V33" i="4"/>
  <c r="K113" i="4"/>
  <c r="G117" i="4"/>
  <c r="G129" i="4" s="1"/>
  <c r="G220" i="4"/>
  <c r="M33" i="4"/>
  <c r="W117" i="4" l="1"/>
  <c r="W129" i="4" s="1"/>
  <c r="W130" i="4" s="1"/>
  <c r="Y116" i="32"/>
  <c r="L116" i="32"/>
  <c r="M116" i="32"/>
  <c r="M139" i="4"/>
  <c r="M138" i="4"/>
  <c r="AC138" i="4"/>
  <c r="AD138" i="4" s="1"/>
  <c r="F155" i="35"/>
  <c r="X151" i="35"/>
  <c r="Y151" i="35" s="1"/>
  <c r="X151" i="32"/>
  <c r="Y151" i="32" s="1"/>
  <c r="AC67" i="4"/>
  <c r="AD67" i="4" s="1"/>
  <c r="E29" i="31"/>
  <c r="M29" i="31"/>
  <c r="G41" i="4"/>
  <c r="G57" i="4" s="1"/>
  <c r="G65" i="4" s="1"/>
  <c r="G70" i="4" s="1"/>
  <c r="AC13" i="4"/>
  <c r="AC19" i="4" s="1"/>
  <c r="AC28" i="4" s="1"/>
  <c r="AD28" i="4" s="1"/>
  <c r="M19" i="4"/>
  <c r="AA117" i="4"/>
  <c r="AA129" i="4" s="1"/>
  <c r="AA130" i="4" s="1"/>
  <c r="Y57" i="4"/>
  <c r="Y65" i="4" s="1"/>
  <c r="Y70" i="4" s="1"/>
  <c r="F131" i="4"/>
  <c r="F140" i="4" s="1"/>
  <c r="F145" i="4" s="1"/>
  <c r="W57" i="4"/>
  <c r="W65" i="4" s="1"/>
  <c r="W70" i="4" s="1"/>
  <c r="AB57" i="4"/>
  <c r="AB65" i="4" s="1"/>
  <c r="AB70" i="4" s="1"/>
  <c r="Z57" i="4"/>
  <c r="Z65" i="4" s="1"/>
  <c r="Z70" i="4" s="1"/>
  <c r="AA57" i="4"/>
  <c r="AA65" i="4" s="1"/>
  <c r="AA70" i="4" s="1"/>
  <c r="X57" i="4"/>
  <c r="X65" i="4" s="1"/>
  <c r="X70" i="4" s="1"/>
  <c r="V56" i="4"/>
  <c r="V40" i="4"/>
  <c r="V41" i="4" s="1"/>
  <c r="K117" i="4"/>
  <c r="K129" i="4" s="1"/>
  <c r="K130" i="4" s="1"/>
  <c r="X117" i="4"/>
  <c r="X129" i="4" s="1"/>
  <c r="X130" i="4" s="1"/>
  <c r="AB117" i="4"/>
  <c r="AB129" i="4" s="1"/>
  <c r="AB130" i="4" s="1"/>
  <c r="AC114" i="4"/>
  <c r="AD114" i="4" s="1"/>
  <c r="L153" i="4"/>
  <c r="G186" i="4"/>
  <c r="G187" i="4" s="1"/>
  <c r="G196" i="4" s="1"/>
  <c r="H196" i="4" s="1"/>
  <c r="G213" i="4"/>
  <c r="G215" i="4" s="1"/>
  <c r="G216" i="4" s="1"/>
  <c r="G222" i="4" s="1"/>
  <c r="H222" i="4" s="1"/>
  <c r="H161" i="4"/>
  <c r="H195" i="4" s="1"/>
  <c r="H221" i="4" s="1"/>
  <c r="G195" i="4"/>
  <c r="G221" i="4" s="1"/>
  <c r="I152" i="4"/>
  <c r="G155" i="4" s="1"/>
  <c r="Z129" i="4"/>
  <c r="Z130" i="4" s="1"/>
  <c r="Y129" i="4"/>
  <c r="Y130" i="4" s="1"/>
  <c r="AC113" i="4"/>
  <c r="V117" i="4"/>
  <c r="AD32" i="4"/>
  <c r="AC33" i="4"/>
  <c r="M113" i="4"/>
  <c r="M28" i="4"/>
  <c r="M56" i="4"/>
  <c r="O116" i="32" l="1"/>
  <c r="AD13" i="4"/>
  <c r="AC139" i="4"/>
  <c r="AD139" i="4" s="1"/>
  <c r="AC69" i="4"/>
  <c r="AD69" i="4" s="1"/>
  <c r="AD19" i="4"/>
  <c r="Y131" i="4"/>
  <c r="Y140" i="4" s="1"/>
  <c r="Z131" i="4"/>
  <c r="Z140" i="4" s="1"/>
  <c r="W131" i="4"/>
  <c r="W140" i="4" s="1"/>
  <c r="K131" i="4"/>
  <c r="K140" i="4" s="1"/>
  <c r="K145" i="4" s="1"/>
  <c r="G147" i="4" s="1"/>
  <c r="G148" i="4" s="1"/>
  <c r="X131" i="4"/>
  <c r="X140" i="4" s="1"/>
  <c r="AA131" i="4"/>
  <c r="AA140" i="4" s="1"/>
  <c r="AB131" i="4"/>
  <c r="AB140" i="4" s="1"/>
  <c r="M117" i="4"/>
  <c r="V57" i="4"/>
  <c r="V65" i="4" s="1"/>
  <c r="V70" i="4" s="1"/>
  <c r="AC56" i="4"/>
  <c r="AD56" i="4" s="1"/>
  <c r="AC40" i="4"/>
  <c r="H198" i="4"/>
  <c r="G179" i="4"/>
  <c r="G207" i="4" s="1"/>
  <c r="V129" i="4"/>
  <c r="V130" i="4" s="1"/>
  <c r="H224" i="4"/>
  <c r="AD113" i="4"/>
  <c r="AC117" i="4"/>
  <c r="AC129" i="4" s="1"/>
  <c r="AD33" i="4"/>
  <c r="G198" i="4"/>
  <c r="G130" i="4"/>
  <c r="G131" i="4" s="1"/>
  <c r="M129" i="4"/>
  <c r="V131" i="4" l="1"/>
  <c r="V140" i="4" s="1"/>
  <c r="AC41" i="4"/>
  <c r="AD41" i="4" s="1"/>
  <c r="AD40" i="4"/>
  <c r="G200" i="4"/>
  <c r="K152" i="4"/>
  <c r="G162" i="4" s="1"/>
  <c r="H162" i="4" s="1"/>
  <c r="H197" i="4" s="1"/>
  <c r="H223" i="4" s="1"/>
  <c r="L152" i="4"/>
  <c r="AD117" i="4"/>
  <c r="M130" i="4"/>
  <c r="AC57" i="4" l="1"/>
  <c r="G197" i="4"/>
  <c r="G223" i="4" s="1"/>
  <c r="G224" i="4" s="1"/>
  <c r="G226" i="4" s="1"/>
  <c r="G227" i="4" s="1"/>
  <c r="G163" i="4"/>
  <c r="H163" i="4"/>
  <c r="AD129" i="4"/>
  <c r="AC130" i="4"/>
  <c r="M131" i="4"/>
  <c r="G140" i="4"/>
  <c r="AD57" i="4" l="1"/>
  <c r="AC65" i="4"/>
  <c r="G165" i="4"/>
  <c r="J176" i="4" s="1"/>
  <c r="AD130" i="4"/>
  <c r="M140" i="4"/>
  <c r="AD65" i="4" l="1"/>
  <c r="AC70" i="4"/>
  <c r="AD70" i="4" l="1"/>
  <c r="AC131" i="4"/>
  <c r="AD131" i="4" l="1"/>
  <c r="AC140" i="4"/>
  <c r="AD140" i="4" l="1"/>
  <c r="D37" i="26" l="1"/>
  <c r="C38" i="28"/>
  <c r="F23" i="26" s="1"/>
  <c r="G23" i="26" s="1"/>
  <c r="C39" i="30"/>
  <c r="F39" i="30" s="1"/>
  <c r="F40" i="30" s="1"/>
  <c r="F47" i="30" s="1"/>
  <c r="F49" i="30" s="1"/>
  <c r="F68" i="30" s="1"/>
  <c r="F78" i="30" s="1"/>
  <c r="F143" i="30" s="1"/>
  <c r="F155" i="30" s="1"/>
  <c r="G155" i="30" s="1"/>
  <c r="C39" i="32"/>
  <c r="C40" i="32" s="1"/>
  <c r="C47" i="32" s="1"/>
  <c r="C49" i="32" s="1"/>
  <c r="C68" i="32" s="1"/>
  <c r="C78" i="32" s="1"/>
  <c r="C143" i="32" s="1"/>
  <c r="C155" i="32" s="1"/>
  <c r="E78" i="26"/>
  <c r="C80" i="26" s="1"/>
  <c r="C81" i="26" s="1"/>
  <c r="D80" i="26" l="1"/>
  <c r="D82" i="26" s="1"/>
  <c r="C159" i="35"/>
  <c r="C159" i="30"/>
  <c r="C160" i="30" s="1"/>
  <c r="F39" i="32"/>
  <c r="F40" i="32" s="1"/>
  <c r="F47" i="32" s="1"/>
  <c r="S47" i="32" s="1"/>
  <c r="E32" i="29"/>
  <c r="G32" i="29" s="1"/>
  <c r="E38" i="28"/>
  <c r="C39" i="28"/>
  <c r="C159" i="32"/>
  <c r="C155" i="28"/>
  <c r="E60" i="31"/>
  <c r="E143" i="4"/>
  <c r="C40" i="30"/>
  <c r="C47" i="30" s="1"/>
  <c r="C49" i="30" s="1"/>
  <c r="C68" i="30" s="1"/>
  <c r="C78" i="30" s="1"/>
  <c r="C143" i="30" s="1"/>
  <c r="C155" i="30" s="1"/>
  <c r="E31" i="31" l="1"/>
  <c r="M31" i="31"/>
  <c r="F159" i="35"/>
  <c r="C160" i="35"/>
  <c r="C162" i="35" s="1"/>
  <c r="C163" i="35" s="1"/>
  <c r="W47" i="32"/>
  <c r="V47" i="32"/>
  <c r="U47" i="32"/>
  <c r="R47" i="32"/>
  <c r="C162" i="30"/>
  <c r="C163" i="30" s="1"/>
  <c r="F159" i="30"/>
  <c r="F160" i="30" s="1"/>
  <c r="F162" i="30" s="1"/>
  <c r="T47" i="32"/>
  <c r="F49" i="32"/>
  <c r="F68" i="32" s="1"/>
  <c r="F78" i="32" s="1"/>
  <c r="F143" i="32" s="1"/>
  <c r="F155" i="32" s="1"/>
  <c r="E40" i="28"/>
  <c r="E41" i="28"/>
  <c r="E44" i="28"/>
  <c r="E42" i="28"/>
  <c r="E43" i="28"/>
  <c r="E45" i="28"/>
  <c r="E34" i="29"/>
  <c r="E37" i="29" s="1"/>
  <c r="E38" i="29" s="1"/>
  <c r="Q47" i="32"/>
  <c r="C46" i="28"/>
  <c r="E67" i="29"/>
  <c r="E144" i="4"/>
  <c r="E145" i="4" s="1"/>
  <c r="G143" i="4"/>
  <c r="F80" i="26"/>
  <c r="G80" i="26" s="1"/>
  <c r="C156" i="28"/>
  <c r="C160" i="32"/>
  <c r="C162" i="32" s="1"/>
  <c r="C163" i="32" s="1"/>
  <c r="F159" i="32"/>
  <c r="F163" i="30" l="1"/>
  <c r="E163" i="30" s="1"/>
  <c r="E72" i="29"/>
  <c r="G72" i="29" s="1"/>
  <c r="E75" i="29"/>
  <c r="E82" i="29" s="1"/>
  <c r="E83" i="29" s="1"/>
  <c r="U159" i="35"/>
  <c r="U162" i="35" s="1"/>
  <c r="U170" i="35" s="1"/>
  <c r="W159" i="35"/>
  <c r="W162" i="35" s="1"/>
  <c r="W176" i="35" s="1"/>
  <c r="T159" i="35"/>
  <c r="T162" i="35" s="1"/>
  <c r="T169" i="35" s="1"/>
  <c r="T187" i="35" s="1"/>
  <c r="F160" i="35"/>
  <c r="F162" i="35" s="1"/>
  <c r="F163" i="35" s="1"/>
  <c r="E163" i="35" s="1"/>
  <c r="Q159" i="35"/>
  <c r="S159" i="35"/>
  <c r="S162" i="35" s="1"/>
  <c r="S167" i="35" s="1"/>
  <c r="V159" i="35"/>
  <c r="V162" i="35" s="1"/>
  <c r="V173" i="35" s="1"/>
  <c r="R159" i="35"/>
  <c r="R162" i="35" s="1"/>
  <c r="X47" i="32"/>
  <c r="Y47" i="32" s="1"/>
  <c r="C48" i="28"/>
  <c r="D48" i="28" s="1"/>
  <c r="D46" i="28"/>
  <c r="E35" i="29"/>
  <c r="E78" i="29"/>
  <c r="G78" i="29" s="1"/>
  <c r="F160" i="32"/>
  <c r="F162" i="32" s="1"/>
  <c r="F163" i="32" s="1"/>
  <c r="E163" i="32" s="1"/>
  <c r="Q159" i="32"/>
  <c r="W159" i="32"/>
  <c r="W162" i="32" s="1"/>
  <c r="E56" i="31" s="1"/>
  <c r="U159" i="32"/>
  <c r="U162" i="32" s="1"/>
  <c r="R159" i="32"/>
  <c r="R162" i="32" s="1"/>
  <c r="T159" i="32"/>
  <c r="T162" i="32" s="1"/>
  <c r="S159" i="32"/>
  <c r="S162" i="32" s="1"/>
  <c r="V159" i="32"/>
  <c r="V162" i="32" s="1"/>
  <c r="L143" i="4"/>
  <c r="X143" i="4"/>
  <c r="X144" i="4" s="1"/>
  <c r="X145" i="4" s="1"/>
  <c r="AB143" i="4"/>
  <c r="AB144" i="4" s="1"/>
  <c r="AB145" i="4" s="1"/>
  <c r="Y143" i="4"/>
  <c r="Y144" i="4" s="1"/>
  <c r="Y145" i="4" s="1"/>
  <c r="AA143" i="4"/>
  <c r="AA144" i="4" s="1"/>
  <c r="AA145" i="4" s="1"/>
  <c r="G144" i="4"/>
  <c r="W143" i="4"/>
  <c r="W144" i="4" s="1"/>
  <c r="W145" i="4" s="1"/>
  <c r="V143" i="4"/>
  <c r="Z143" i="4"/>
  <c r="Z144" i="4" s="1"/>
  <c r="Z145" i="4" s="1"/>
  <c r="R166" i="35" l="1"/>
  <c r="U171" i="35"/>
  <c r="T201" i="35"/>
  <c r="T203" i="35" s="1"/>
  <c r="T189" i="35"/>
  <c r="E38" i="31" s="1"/>
  <c r="E40" i="31" s="1"/>
  <c r="T191" i="35"/>
  <c r="T193" i="35" s="1"/>
  <c r="E41" i="31" s="1"/>
  <c r="E43" i="31" s="1"/>
  <c r="T205" i="35"/>
  <c r="T207" i="35" s="1"/>
  <c r="C67" i="28"/>
  <c r="C77" i="28" s="1"/>
  <c r="X159" i="35"/>
  <c r="Q162" i="35"/>
  <c r="Q165" i="35" s="1"/>
  <c r="E28" i="34" s="1"/>
  <c r="F28" i="34" s="1"/>
  <c r="E27" i="31"/>
  <c r="M27" i="31"/>
  <c r="V152" i="4"/>
  <c r="V153" i="4" s="1"/>
  <c r="C18" i="34"/>
  <c r="G75" i="29"/>
  <c r="AC143" i="4"/>
  <c r="V144" i="4"/>
  <c r="V145" i="4" s="1"/>
  <c r="Y146" i="4" s="1"/>
  <c r="AA146" i="4"/>
  <c r="M143" i="4"/>
  <c r="L144" i="4"/>
  <c r="X159" i="32"/>
  <c r="Q162" i="32"/>
  <c r="Z146" i="4"/>
  <c r="Z148" i="4"/>
  <c r="G145" i="4"/>
  <c r="X148" i="4"/>
  <c r="X146" i="4"/>
  <c r="E17" i="31" l="1"/>
  <c r="E9" i="31"/>
  <c r="E11" i="31" s="1"/>
  <c r="E44" i="31"/>
  <c r="F44" i="31" s="1"/>
  <c r="Q172" i="35"/>
  <c r="E46" i="31"/>
  <c r="E12" i="34"/>
  <c r="F12" i="34" s="1"/>
  <c r="S168" i="35"/>
  <c r="D47" i="31" s="1"/>
  <c r="M17" i="31"/>
  <c r="U193" i="35"/>
  <c r="U207" i="35"/>
  <c r="D67" i="28"/>
  <c r="M9" i="31"/>
  <c r="M11" i="31" s="1"/>
  <c r="M12" i="31"/>
  <c r="M14" i="31" s="1"/>
  <c r="T209" i="35"/>
  <c r="Y159" i="35"/>
  <c r="X162" i="35"/>
  <c r="F18" i="34"/>
  <c r="E18" i="34"/>
  <c r="T195" i="35"/>
  <c r="C19" i="34"/>
  <c r="F19" i="34" s="1"/>
  <c r="E12" i="31"/>
  <c r="E14" i="31" s="1"/>
  <c r="AA148" i="4"/>
  <c r="C139" i="28"/>
  <c r="D77" i="28"/>
  <c r="Y159" i="32"/>
  <c r="X162" i="32"/>
  <c r="Y162" i="32" s="1"/>
  <c r="M144" i="4"/>
  <c r="L145" i="4"/>
  <c r="G146" i="4"/>
  <c r="AC144" i="4"/>
  <c r="AD143" i="4"/>
  <c r="V174" i="35" l="1"/>
  <c r="Q175" i="35"/>
  <c r="E15" i="31"/>
  <c r="F15" i="31" s="1"/>
  <c r="D18" i="31"/>
  <c r="E18" i="31" s="1"/>
  <c r="E19" i="31" s="1"/>
  <c r="L18" i="31"/>
  <c r="M18" i="31" s="1"/>
  <c r="M19" i="31" s="1"/>
  <c r="D13" i="34"/>
  <c r="E13" i="34" s="1"/>
  <c r="F13" i="34" s="1"/>
  <c r="G13" i="34" s="1"/>
  <c r="D51" i="31"/>
  <c r="E47" i="31"/>
  <c r="E48" i="31" s="1"/>
  <c r="E50" i="31" s="1"/>
  <c r="M15" i="31"/>
  <c r="N15" i="31" s="1"/>
  <c r="U209" i="35"/>
  <c r="Y162" i="35"/>
  <c r="Y163" i="35"/>
  <c r="G18" i="34"/>
  <c r="D139" i="28"/>
  <c r="C151" i="28"/>
  <c r="M145" i="4"/>
  <c r="AB146" i="4"/>
  <c r="AC146" i="4" s="1"/>
  <c r="Y163" i="32"/>
  <c r="E19" i="34"/>
  <c r="F20" i="34"/>
  <c r="AD144" i="4"/>
  <c r="AC145" i="4"/>
  <c r="AD145" i="4" s="1"/>
  <c r="G12" i="34"/>
  <c r="E21" i="31" l="1"/>
  <c r="E14" i="34"/>
  <c r="L22" i="31"/>
  <c r="Q177" i="35"/>
  <c r="Q179" i="35" s="1"/>
  <c r="Q180" i="35" s="1"/>
  <c r="R175" i="35"/>
  <c r="D22" i="31"/>
  <c r="D24" i="34"/>
  <c r="E51" i="31"/>
  <c r="E53" i="31" s="1"/>
  <c r="E55" i="31" s="1"/>
  <c r="E57" i="31" s="1"/>
  <c r="E59" i="31" s="1"/>
  <c r="E61" i="31" s="1"/>
  <c r="M21" i="31"/>
  <c r="F14" i="34"/>
  <c r="D151" i="28"/>
  <c r="C158" i="28"/>
  <c r="G19" i="34"/>
  <c r="E20" i="34"/>
  <c r="E22" i="31" l="1"/>
  <c r="E24" i="31" s="1"/>
  <c r="E26" i="31" s="1"/>
  <c r="E28" i="31" s="1"/>
  <c r="E30" i="31" s="1"/>
  <c r="E32" i="31" s="1"/>
  <c r="G14" i="34"/>
  <c r="M22" i="31"/>
  <c r="M24" i="31" s="1"/>
  <c r="M26" i="31" s="1"/>
  <c r="M28" i="31" s="1"/>
  <c r="M30" i="31" s="1"/>
  <c r="M32" i="31" s="1"/>
  <c r="F22" i="34"/>
  <c r="F24" i="34" s="1"/>
  <c r="F26" i="34" s="1"/>
  <c r="F30" i="34" s="1"/>
  <c r="D158" i="28"/>
  <c r="C159" i="28"/>
  <c r="G20" i="34"/>
  <c r="E22" i="34"/>
  <c r="E24" i="34" l="1"/>
  <c r="G22" i="34"/>
  <c r="G24" i="34" l="1"/>
  <c r="E26" i="34"/>
  <c r="E30" i="34" l="1"/>
  <c r="G30" i="34" s="1"/>
  <c r="G26" i="34"/>
</calcChain>
</file>

<file path=xl/sharedStrings.xml><?xml version="1.0" encoding="utf-8"?>
<sst xmlns="http://schemas.openxmlformats.org/spreadsheetml/2006/main" count="1331" uniqueCount="514">
  <si>
    <t>Kostenminderung pro Stunde</t>
  </si>
  <si>
    <r>
      <t xml:space="preserve"> = AUFSCHLAG !!! --&gt;</t>
    </r>
    <r>
      <rPr>
        <b/>
        <sz val="8"/>
        <rFont val="Arial"/>
        <family val="2"/>
      </rPr>
      <t xml:space="preserve"> ergibt Gesamtkostensatz von:</t>
    </r>
  </si>
  <si>
    <t>Materialeinsatz</t>
  </si>
  <si>
    <t>Handelswaren</t>
  </si>
  <si>
    <t>Arbeiter</t>
  </si>
  <si>
    <t>Ist-BAB</t>
  </si>
  <si>
    <t>Produktions- und Handelswarenerlöse</t>
  </si>
  <si>
    <t>Exporterlöse</t>
  </si>
  <si>
    <t>Skontoaufwendungen</t>
  </si>
  <si>
    <t>UMSATZERLÖSE</t>
  </si>
  <si>
    <t>Leistungserlöse</t>
  </si>
  <si>
    <t>Erlösschmälerungen</t>
  </si>
  <si>
    <t>Summe Umsatzerlöse</t>
  </si>
  <si>
    <t>BESTANDSVERÄNDERUNG</t>
  </si>
  <si>
    <t>Bestandsveränderung Materiallager</t>
  </si>
  <si>
    <t>Bestandsveränderung HW-Lager</t>
  </si>
  <si>
    <t>Bestandsveränderung n.n.abrechenbare Leistungen</t>
  </si>
  <si>
    <t>SONSTIGE BETRIEBLICHE ERTRÄGE</t>
  </si>
  <si>
    <t>Sonstige betr. Erträge 0%</t>
  </si>
  <si>
    <t>Sonstige betr. Erträge 20%</t>
  </si>
  <si>
    <t>Zuschüsse und Subventionen</t>
  </si>
  <si>
    <t>Versicherungsvergütungen</t>
  </si>
  <si>
    <t>Auflösung WB zu Kundenforderungen</t>
  </si>
  <si>
    <t>AUFWDG F. MATERIAL U. BEZOGENE LEISTUNGEN</t>
  </si>
  <si>
    <t>Materialaufwand</t>
  </si>
  <si>
    <t>Roh-, Hilfs- u. Betriebsstoffe</t>
  </si>
  <si>
    <t>Materialeinkauf</t>
  </si>
  <si>
    <t>Verpackungsmaterial</t>
  </si>
  <si>
    <t>Summe Materialaufwand</t>
  </si>
  <si>
    <t>PERSONALAUFWAND</t>
  </si>
  <si>
    <t>Löhne</t>
  </si>
  <si>
    <t>Gehälter</t>
  </si>
  <si>
    <t>Aufwendungen f. Sozialabgaben</t>
  </si>
  <si>
    <t>Sonstige Sozialaufwendungen</t>
  </si>
  <si>
    <t>Betriebsapotheke, Arbeitskleidung</t>
  </si>
  <si>
    <t>ABSCHREIBUNGEN</t>
  </si>
  <si>
    <t>Normalabschreibung</t>
  </si>
  <si>
    <t>Geringwertige Wirtschaftsgüter</t>
  </si>
  <si>
    <t>SONSTIGER BETRIEBLICHER AUFWAND</t>
  </si>
  <si>
    <t>Steuern und Abgaben</t>
  </si>
  <si>
    <t>Grundsteuer</t>
  </si>
  <si>
    <t>Kammerumlage</t>
  </si>
  <si>
    <t>Gemeindeabgaben</t>
  </si>
  <si>
    <t>Sonstige Steuern und Abgaben</t>
  </si>
  <si>
    <t>Übrige betriebliche Aufwendungen</t>
  </si>
  <si>
    <t>Energiebezüge und Instandhaltungen</t>
  </si>
  <si>
    <t>Stromkosten</t>
  </si>
  <si>
    <t>Beheizung</t>
  </si>
  <si>
    <t>Instandhaltung Maschinen</t>
  </si>
  <si>
    <t>Instandhaltung sonstige Betriebsausstattung</t>
  </si>
  <si>
    <t>KFZ Kosten</t>
  </si>
  <si>
    <t>PKW Kosten (Service, Reparaturen)</t>
  </si>
  <si>
    <t>PKW Treibstoffe</t>
  </si>
  <si>
    <t>PKW Versicherung</t>
  </si>
  <si>
    <t>LKW Kosten (Service, Reparaturen)</t>
  </si>
  <si>
    <t>LKW Treibstoffe</t>
  </si>
  <si>
    <t>LKW Versicherung</t>
  </si>
  <si>
    <t>Reise- und Fahrtaufwand</t>
  </si>
  <si>
    <t>Reisespesen, Diäten</t>
  </si>
  <si>
    <t>Werbeaufwand</t>
  </si>
  <si>
    <t>Werbung</t>
  </si>
  <si>
    <t>Repräsentationskosten (abzugsfähig)</t>
  </si>
  <si>
    <t>Versicherungen</t>
  </si>
  <si>
    <t>Sachversicherungen</t>
  </si>
  <si>
    <t>Geldverkehrsspesen</t>
  </si>
  <si>
    <t>Spesen des GV</t>
  </si>
  <si>
    <t>Garantie- und Haftungsprovisionen</t>
  </si>
  <si>
    <t>Schadensfälle</t>
  </si>
  <si>
    <t>Abschreibung von Forderungen 20 %</t>
  </si>
  <si>
    <t>Abschreibung von Forderungen 0 %</t>
  </si>
  <si>
    <t>Sonstige Schadensfälle</t>
  </si>
  <si>
    <t>Saldo BH</t>
  </si>
  <si>
    <t>kalk. Änd.</t>
  </si>
  <si>
    <t>Kosten Ist</t>
  </si>
  <si>
    <t>Einzel-K.</t>
  </si>
  <si>
    <t>Mat.GK</t>
  </si>
  <si>
    <t>Fertigung</t>
  </si>
  <si>
    <t>Verw/Vertr.</t>
  </si>
  <si>
    <t>Neutral</t>
  </si>
  <si>
    <t>Kontrolle</t>
  </si>
  <si>
    <t>Sonstiger betrieblicher Aufwand</t>
  </si>
  <si>
    <t>Fachliteratur</t>
  </si>
  <si>
    <t>Büromaterial</t>
  </si>
  <si>
    <t>Telefon, Fax</t>
  </si>
  <si>
    <t>Beratungskosten</t>
  </si>
  <si>
    <t>Sonstige Beratung</t>
  </si>
  <si>
    <t>Porti</t>
  </si>
  <si>
    <t>Reinigungsmaterial</t>
  </si>
  <si>
    <t>Reisespesen GF</t>
  </si>
  <si>
    <t>Summe übrige betriebliche Aufwendungen</t>
  </si>
  <si>
    <t>Summe betriebliche Aufwendungen</t>
  </si>
  <si>
    <t>BETRIEBSERGEBNIS</t>
  </si>
  <si>
    <t>FINANZBEREICH</t>
  </si>
  <si>
    <t>Erträge aus Wertpapieren</t>
  </si>
  <si>
    <t>Wertpapierzinsen</t>
  </si>
  <si>
    <t>Sonstige Zinsen</t>
  </si>
  <si>
    <t>Bankzinsenerträge</t>
  </si>
  <si>
    <t>Zinsen und ähnliche Aufwendungen</t>
  </si>
  <si>
    <t>Bankzinsenaufwand</t>
  </si>
  <si>
    <t>Finanzergebnis</t>
  </si>
  <si>
    <t>JAHRESÜBERSCHUSS</t>
  </si>
  <si>
    <t>Steuern vom Einkommen und Ertrag</t>
  </si>
  <si>
    <t>KÖSt-VZ</t>
  </si>
  <si>
    <t>KÖSt-RSt</t>
  </si>
  <si>
    <t>JAHRESGEWINN bzw. KOSTENSUMME</t>
  </si>
  <si>
    <t>Kommentar und Angaben zum Ist-BAB</t>
  </si>
  <si>
    <t>Bebaute Grundstücke</t>
  </si>
  <si>
    <t>m2</t>
  </si>
  <si>
    <t>Preis /m2</t>
  </si>
  <si>
    <t>Wert</t>
  </si>
  <si>
    <t>Stille Reserve</t>
  </si>
  <si>
    <t>Gebäude</t>
  </si>
  <si>
    <t>m3</t>
  </si>
  <si>
    <t>Maschinen und maschinelle Anlagen</t>
  </si>
  <si>
    <t>RND</t>
  </si>
  <si>
    <t>kalk.Abschr.</t>
  </si>
  <si>
    <t>-</t>
  </si>
  <si>
    <t>%-Wert ca.</t>
  </si>
  <si>
    <t>Betriebs- und Geschäftsausstattung</t>
  </si>
  <si>
    <t>Fuhrpark (alles LKW)</t>
  </si>
  <si>
    <t>Wertpapiere</t>
  </si>
  <si>
    <t>Sonstige Baulichkeiten</t>
  </si>
  <si>
    <t>kalk.</t>
  </si>
  <si>
    <t>AfA gem. BH</t>
  </si>
  <si>
    <t>Differenz</t>
  </si>
  <si>
    <t>Eigenkapital kalkulatorisch</t>
  </si>
  <si>
    <t>Zinsberechtigtes Eigenkapital</t>
  </si>
  <si>
    <t>Zinsen zu</t>
  </si>
  <si>
    <t xml:space="preserve"> = rund</t>
  </si>
  <si>
    <t>Debitorenwagnis kalkulatorisch</t>
  </si>
  <si>
    <t>Bestandswagnis kalkulatorisch</t>
  </si>
  <si>
    <t>Gewährleistungswagnis kalkulatorisch</t>
  </si>
  <si>
    <t>BASISWERTE</t>
  </si>
  <si>
    <t>ZUSCHLAGS- UND VERRECHNUNGSSÄTZE</t>
  </si>
  <si>
    <t xml:space="preserve">BASIS </t>
  </si>
  <si>
    <t>Material-ES</t>
  </si>
  <si>
    <t>Produktiv-Std.</t>
  </si>
  <si>
    <t>oder auf HK</t>
  </si>
  <si>
    <t>Materialgemeinkostenaufschlag auf Rohmaterial und Handelswaren</t>
  </si>
  <si>
    <t xml:space="preserve">Durchschnittlicher Stundenlohn </t>
  </si>
  <si>
    <t>Lehrling</t>
  </si>
  <si>
    <t>Aufschlag für LNK</t>
  </si>
  <si>
    <t>Lohnkosten</t>
  </si>
  <si>
    <t>Fertigungsgemeinkosten pro Stunde</t>
  </si>
  <si>
    <t>Verwaltungs-/Vertriebsgemeinkosten pro Stunde</t>
  </si>
  <si>
    <t>Gesamtkosten pro Stunde</t>
  </si>
  <si>
    <t>Stunden</t>
  </si>
  <si>
    <t>Schnittsatz Arbeiter und Lehrlinge</t>
  </si>
  <si>
    <t>Umsatz</t>
  </si>
  <si>
    <t>Aufschlag für Skonti, Gewinn und Provision auf Material und Personal --&gt; z.B.</t>
  </si>
  <si>
    <t>Rabatt</t>
  </si>
  <si>
    <t>Rabattierter Umsatz</t>
  </si>
  <si>
    <t>Provision vom rabattierten Umsatz</t>
  </si>
  <si>
    <t>Skonto vom rabattierten Umsatz</t>
  </si>
  <si>
    <t>Gewinn vom rabattierten Umsatz</t>
  </si>
  <si>
    <t>Nettoumsatz nach allen Abzügen</t>
  </si>
  <si>
    <t>Abzüge</t>
  </si>
  <si>
    <t>Abzüge bezogen auf Nettoumsatz</t>
  </si>
  <si>
    <t xml:space="preserve"> = AUFSCHLAG</t>
  </si>
  <si>
    <t>Kalkulationssätze bei Kalkulation ohne Materialaufschläge</t>
  </si>
  <si>
    <t>Fremdleistungen</t>
  </si>
  <si>
    <t>RA</t>
  </si>
  <si>
    <t>Somit Kostenabdeckung durch Rohaufschläge</t>
  </si>
  <si>
    <t>Anmerkung: Die Rohaufschläge müssen den realisierbaren Aufschlägen entsprechen (d.h. nach Abzug von Rabatt, Skonto, etc.)</t>
  </si>
  <si>
    <t>Kostenabdeckung für Materialgemeinkosten</t>
  </si>
  <si>
    <t>Kostenminderung aufgrund Rohaufschläge (erzielbar)</t>
  </si>
  <si>
    <t>Kostenminderung aufgrund Materialaufschläge</t>
  </si>
  <si>
    <t>Kalkulationssätze bei Kalkulation mit Zielgewinn und Materialaufschlägen</t>
  </si>
  <si>
    <t>Ziel: Abdeckung der Skonti, Provisionen wie anteilig im IST und auf alles rund 5 % Gewinn</t>
  </si>
  <si>
    <t xml:space="preserve">Aufschlag für Skonti, Gewinn und Provision auf Material und Personal </t>
  </si>
  <si>
    <t>Gewinnanteil auf Material</t>
  </si>
  <si>
    <t>Schnittsatz - Inkl. Aufschlag Gewinn (etc.)</t>
  </si>
  <si>
    <t>Handelswarenerlöse herausgetrennt</t>
  </si>
  <si>
    <t>Preis /m3</t>
  </si>
  <si>
    <t>Summe Leistungserlöse</t>
  </si>
  <si>
    <r>
      <t>Kostenergebnis (= Ergebnis ohne neutrale Kosten</t>
    </r>
    <r>
      <rPr>
        <b/>
        <sz val="8"/>
        <rFont val="Arial"/>
        <family val="2"/>
      </rPr>
      <t xml:space="preserve"> inkl neutrale Erträge</t>
    </r>
    <r>
      <rPr>
        <b/>
        <sz val="10"/>
        <rFont val="Arial"/>
        <family val="2"/>
      </rPr>
      <t>)</t>
    </r>
  </si>
  <si>
    <t>Gesamt</t>
  </si>
  <si>
    <t>GESAMT</t>
  </si>
  <si>
    <t>Kosten</t>
  </si>
  <si>
    <t>Materialgemeinkosten</t>
  </si>
  <si>
    <r>
      <t xml:space="preserve">Kostenergebnis gesamt ohne neutralem Aufwand </t>
    </r>
    <r>
      <rPr>
        <b/>
        <sz val="8"/>
        <rFont val="Arial"/>
        <family val="2"/>
      </rPr>
      <t>(d.h.auch Erträge neutr.)</t>
    </r>
  </si>
  <si>
    <t>Kostenergebnis gesamt ohne neutr.Aufwd ohne Skonti u Provisionen</t>
  </si>
  <si>
    <t>Einzelkosten</t>
  </si>
  <si>
    <t>UMS%</t>
  </si>
  <si>
    <t>MEK%</t>
  </si>
  <si>
    <t>MGK%</t>
  </si>
  <si>
    <t>FEK%</t>
  </si>
  <si>
    <t>FGK%</t>
  </si>
  <si>
    <t>VWVTRGK%</t>
  </si>
  <si>
    <t>NEUTR%</t>
  </si>
  <si>
    <t>UMS</t>
  </si>
  <si>
    <t>MEK</t>
  </si>
  <si>
    <t>MGK</t>
  </si>
  <si>
    <t>FEK</t>
  </si>
  <si>
    <t>FGK</t>
  </si>
  <si>
    <t>NEUTR</t>
  </si>
  <si>
    <t>GK</t>
  </si>
  <si>
    <t>HK</t>
  </si>
  <si>
    <t>VW/VTRGK</t>
  </si>
  <si>
    <t>VW/VTRGK%</t>
  </si>
  <si>
    <t>Sonst. freiwilliger Sozialaufwand</t>
  </si>
  <si>
    <t>Bau- und Möbeltischlerei Moritz GmbH</t>
  </si>
  <si>
    <t>EUR</t>
  </si>
  <si>
    <t>Wartung Kopierer/Drucker</t>
  </si>
  <si>
    <t>PKW Leasing</t>
  </si>
  <si>
    <t>Gesetzlicher Sozialaufwand Angestellte</t>
  </si>
  <si>
    <t>DB Arbeiter</t>
  </si>
  <si>
    <t>DZ Arbeiter</t>
  </si>
  <si>
    <t>Kommunalsteuer Arbeiter</t>
  </si>
  <si>
    <t>DB Angestellte</t>
  </si>
  <si>
    <t>DZ Angestellte</t>
  </si>
  <si>
    <t>Kommunalsteuer Angestellte</t>
  </si>
  <si>
    <t>Gesetzlicher Sozialaufwand Arbeiter</t>
  </si>
  <si>
    <t>MVK Arbeiter</t>
  </si>
  <si>
    <t>MVK Angestellte</t>
  </si>
  <si>
    <t>Stunden pro Jahr</t>
  </si>
  <si>
    <t>Anzahl der produktiven Mitarbeiter</t>
  </si>
  <si>
    <t>EUR/Std.</t>
  </si>
  <si>
    <t>BETRIEBSLEISTUNG</t>
  </si>
  <si>
    <t>WERTSCHÖPFUNG / ROHERTRAG</t>
  </si>
  <si>
    <t>Summe Löhne und LNK</t>
  </si>
  <si>
    <t>Summe Gehälter und GNK</t>
  </si>
  <si>
    <t>DECKUNGSBEITRAG DB3</t>
  </si>
  <si>
    <t>DECKUNGSBEITRAG DB2</t>
  </si>
  <si>
    <t>DECKUNGSBEITRAG DB1</t>
  </si>
  <si>
    <t>ZWISCHENSUMME nach AfA</t>
  </si>
  <si>
    <t>Summe Erlösschmälerungen</t>
  </si>
  <si>
    <t>Summe Bestandveränderungen</t>
  </si>
  <si>
    <t>ROHERTRAG / WERTSCHÖPFUNG</t>
  </si>
  <si>
    <t>Summe Löhne</t>
  </si>
  <si>
    <t>Summe Lohnnebenkosten</t>
  </si>
  <si>
    <t>Summe Gehälter</t>
  </si>
  <si>
    <t>Summe Gehaltsnebenkosten</t>
  </si>
  <si>
    <t>Summe Gehaltskosten</t>
  </si>
  <si>
    <t>Summe sonstiger Personalaufwand</t>
  </si>
  <si>
    <t>Summe Lohnkosten (produktive Personalkosten)</t>
  </si>
  <si>
    <t>Summe unproduktive Personalkosten</t>
  </si>
  <si>
    <t>Summe sonstige betriebliche Erträge</t>
  </si>
  <si>
    <t>Summe Abschreibungen</t>
  </si>
  <si>
    <t>Energie und Instandhaltungen</t>
  </si>
  <si>
    <t>Summe KöSt</t>
  </si>
  <si>
    <t>Heizkosten</t>
  </si>
  <si>
    <t>Tischlerei Moritz GmbH</t>
  </si>
  <si>
    <t>Fibu-KERF</t>
  </si>
  <si>
    <t>AUFWAND F. MATERIAL U. BEZOGENE LEISTUNGEN</t>
  </si>
  <si>
    <t>SUMME UMSATZERLÖSE</t>
  </si>
  <si>
    <t>SUMME BETRIEBSLEISTUNG</t>
  </si>
  <si>
    <t>PERSONALAUFWAND produktiv</t>
  </si>
  <si>
    <t>PERSONALAUFWAND unproduktiv</t>
  </si>
  <si>
    <t>Löhn</t>
  </si>
  <si>
    <t>Steuern vom Einkommen und Ertrag (KöSt)</t>
  </si>
  <si>
    <t>KöSt-VZ</t>
  </si>
  <si>
    <t>KöSt-RSt</t>
  </si>
  <si>
    <t>ERGEBNIS vor Steuern</t>
  </si>
  <si>
    <t>ERGEBNIS nach Steuern</t>
  </si>
  <si>
    <t>FINANZERGEBNIS</t>
  </si>
  <si>
    <t>VZÄ</t>
  </si>
  <si>
    <t>durchschnittlicher Stundenlohn</t>
  </si>
  <si>
    <t>Stunden pro Woche</t>
  </si>
  <si>
    <t>Wo</t>
  </si>
  <si>
    <t>Wochen pro Jahr</t>
  </si>
  <si>
    <t>Std.</t>
  </si>
  <si>
    <t>Anwesenheitswochen pro Jahr</t>
  </si>
  <si>
    <t>Lohnaufwendungen je Mitarbeiter pro Jahr</t>
  </si>
  <si>
    <t>EUR/Jahr</t>
  </si>
  <si>
    <t>höhere Lohnaufwendungen in Fibu pro Jahr</t>
  </si>
  <si>
    <t>Ermittlung der zur Berechnung des Stundensatzes heranzuziehenden Stundenanzahl pro Jahr</t>
  </si>
  <si>
    <t>(ohne Nebenkosten)</t>
  </si>
  <si>
    <t>Lohnaufwendungen für alle Mitarbeiter gem. Fibu-Sali</t>
  </si>
  <si>
    <t>Verprobung der Aufwendungen für Löhne gem. Fibu-Sali</t>
  </si>
  <si>
    <t>Anzahl der produktiven Mitarbeiter (= Lohnempfänger)</t>
  </si>
  <si>
    <t>LNK (gem. Fibu)</t>
  </si>
  <si>
    <t>EUR p.a.</t>
  </si>
  <si>
    <t>Summe Lohnkosten</t>
  </si>
  <si>
    <t>Sonderzahlungen Arbeiter</t>
  </si>
  <si>
    <t>Sonderzahlungen Angestelle</t>
  </si>
  <si>
    <t>Löhne einschl. SZ (gem. Fibu)</t>
  </si>
  <si>
    <t>LNK lt. Fibu-Sali</t>
  </si>
  <si>
    <t>Summe LNK Arbeiter</t>
  </si>
  <si>
    <t>Lohnkosten gesamt lt. Fibu-Sali</t>
  </si>
  <si>
    <t>Std. p.a.</t>
  </si>
  <si>
    <r>
      <t xml:space="preserve">davon </t>
    </r>
    <r>
      <rPr>
        <b/>
        <sz val="10"/>
        <rFont val="Arial"/>
        <family val="2"/>
      </rPr>
      <t>produktive Stunden</t>
    </r>
    <r>
      <rPr>
        <sz val="10"/>
        <rFont val="Arial"/>
        <family val="2"/>
      </rPr>
      <t xml:space="preserve"> pro Jahr</t>
    </r>
  </si>
  <si>
    <r>
      <t xml:space="preserve">davon </t>
    </r>
    <r>
      <rPr>
        <b/>
        <sz val="10"/>
        <rFont val="Arial"/>
        <family val="2"/>
      </rPr>
      <t>verrechenbare (= kalkulierte) Stunden</t>
    </r>
    <r>
      <rPr>
        <sz val="10"/>
        <rFont val="Arial"/>
        <family val="2"/>
      </rPr>
      <t xml:space="preserve"> pro Jahr</t>
    </r>
  </si>
  <si>
    <r>
      <t xml:space="preserve">auf Basis </t>
    </r>
    <r>
      <rPr>
        <b/>
        <sz val="10"/>
        <rFont val="Arial"/>
        <family val="2"/>
      </rPr>
      <t>verrechenbare Stunden</t>
    </r>
    <r>
      <rPr>
        <sz val="10"/>
        <rFont val="Arial"/>
        <family val="2"/>
      </rPr>
      <t xml:space="preserve"> pro Jahr</t>
    </r>
  </si>
  <si>
    <r>
      <t xml:space="preserve">auf Basis </t>
    </r>
    <r>
      <rPr>
        <b/>
        <sz val="10"/>
        <rFont val="Arial"/>
        <family val="2"/>
      </rPr>
      <t>produktive Stunden</t>
    </r>
    <r>
      <rPr>
        <sz val="10"/>
        <rFont val="Arial"/>
        <family val="2"/>
      </rPr>
      <t xml:space="preserve"> pro Jahr</t>
    </r>
  </si>
  <si>
    <t>Lohnstundensatz (Einzelkosten)</t>
  </si>
  <si>
    <t>UMS/BL%</t>
  </si>
  <si>
    <t>UMS/BL</t>
  </si>
  <si>
    <t>VWVTRGK</t>
  </si>
  <si>
    <t>BAB-Ableitung</t>
  </si>
  <si>
    <t>mithilfe von %-Aufteilung</t>
  </si>
  <si>
    <t>Summe BL</t>
  </si>
  <si>
    <t>Summe MEK</t>
  </si>
  <si>
    <t>Summe MGK</t>
  </si>
  <si>
    <t>Summe FEK</t>
  </si>
  <si>
    <t>Summe FGK</t>
  </si>
  <si>
    <t>Summe VW/VTR</t>
  </si>
  <si>
    <t>Summe HK</t>
  </si>
  <si>
    <t>Aufteilung der Werte gem. Fibu-Sali auf die einzelnen Kostenbereiche im Unternehmen</t>
  </si>
  <si>
    <t>Anteil VW</t>
  </si>
  <si>
    <t>Personalkosten - Personalstunden und Stundensatz</t>
  </si>
  <si>
    <t>(z.B. Schauraum)</t>
  </si>
  <si>
    <t>Anteil MAT (MGK)</t>
  </si>
  <si>
    <t>Anteil FERT (FGK)</t>
  </si>
  <si>
    <t>SUMME MGK</t>
  </si>
  <si>
    <t>SUMME FGK</t>
  </si>
  <si>
    <t>SUMME VW/VTR</t>
  </si>
  <si>
    <t>gerundet</t>
  </si>
  <si>
    <t>kalk. AfA höher</t>
  </si>
  <si>
    <t>(da grundsätzl. für Montage)</t>
  </si>
  <si>
    <t>Anteil VTR</t>
  </si>
  <si>
    <t>GESAMTSUMME ANLAGEVERMÖGEN</t>
  </si>
  <si>
    <t>SUMME SACHANLAGEVERMÖGEN</t>
  </si>
  <si>
    <t>Rechnerisches Eigenkapital:</t>
  </si>
  <si>
    <t>kalk. Kosten</t>
  </si>
  <si>
    <t>davon</t>
  </si>
  <si>
    <t>Stundensatzermittlung</t>
  </si>
  <si>
    <t>Fertigungsgemeinkosten</t>
  </si>
  <si>
    <t>Verprobung der Kalkulationssätze</t>
  </si>
  <si>
    <t>Anzahl produktive Stunden p.a.</t>
  </si>
  <si>
    <t>Material-Einzelkosten</t>
  </si>
  <si>
    <t>Material-Gemeinkosten</t>
  </si>
  <si>
    <t>Summe Herstellkosten</t>
  </si>
  <si>
    <t>Lohnkosten je produktiver Stunde</t>
  </si>
  <si>
    <t>Fertigungsgemeinkosten je produktiver Stunden</t>
  </si>
  <si>
    <t xml:space="preserve">Fertigungsgemeinkosten  </t>
  </si>
  <si>
    <t>Fertigungseinzelkosten</t>
  </si>
  <si>
    <t>Summe Materialkosten</t>
  </si>
  <si>
    <t>Summe Fertigungskosten</t>
  </si>
  <si>
    <t>VW/VTR.GJ</t>
  </si>
  <si>
    <t>Selbstkosten</t>
  </si>
  <si>
    <t>Neutraler Bereich</t>
  </si>
  <si>
    <t>Betriebsleistung</t>
  </si>
  <si>
    <t>Ergebnis lt. Fibu-Sali</t>
  </si>
  <si>
    <t>Verprobung der Kosten gem. Kalkulation mit den Aufwendungen gem. Fibu-Sali</t>
  </si>
  <si>
    <t>Materialeinzelkosten</t>
  </si>
  <si>
    <t>MATERIALKOSTEN</t>
  </si>
  <si>
    <t>Fertigungsstunden</t>
  </si>
  <si>
    <t>produktive Stunden</t>
  </si>
  <si>
    <t>Stundensatz je produktiver Stunde</t>
  </si>
  <si>
    <t>FERTIGUNGSKOSTEN</t>
  </si>
  <si>
    <t>HERSTELLKOSTEN</t>
  </si>
  <si>
    <t>VW/VTR-GK</t>
  </si>
  <si>
    <t>SELBSTKOSTEN</t>
  </si>
  <si>
    <t>Ergebnis operativ (kalk.)</t>
  </si>
  <si>
    <t>"Korr." kalkulatorische Kosten</t>
  </si>
  <si>
    <t>Ergebnis rückgerechnet</t>
  </si>
  <si>
    <t>UMSATZERLÖS</t>
  </si>
  <si>
    <t>ERGEBNIS</t>
  </si>
  <si>
    <t>verrechenbare Stunden</t>
  </si>
  <si>
    <t>Erlös</t>
  </si>
  <si>
    <t>Fertigungs-GK</t>
  </si>
  <si>
    <t>Fertigungs-Stundensatz je verrechenbarer Stunde</t>
  </si>
  <si>
    <t>Problem:</t>
  </si>
  <si>
    <t>verrechenbare Stunden zu produktivem Stundensatz</t>
  </si>
  <si>
    <t>Kostenunterdeckung</t>
  </si>
  <si>
    <t>Ergebnis kalk.</t>
  </si>
  <si>
    <t>Fertigungseinzelkosten (Lohnkosten)</t>
  </si>
  <si>
    <t>Stundensatz prod. Std.</t>
  </si>
  <si>
    <t>Problem mit den Stunden: produktiv vs. verrechenbar</t>
  </si>
  <si>
    <t>Summe SK</t>
  </si>
  <si>
    <t>Lohnkosten je verrechenbarer Stunde</t>
  </si>
  <si>
    <t>Anzahl verrechenbare Stunden p.a.</t>
  </si>
  <si>
    <t>PROD. STUNDEN</t>
  </si>
  <si>
    <t>VERR. STUNDEN</t>
  </si>
  <si>
    <t>Lohnaufwendungen für alle Mitarbeiter pro Jahr</t>
  </si>
  <si>
    <t>Ermittlung der Lohnnebenkosten (LNK) lt. Fibu</t>
  </si>
  <si>
    <t>PROBLEM DER PRODUKTIVEN STUNDEN</t>
  </si>
  <si>
    <t>DAHER  =&gt;  VERRECHENBARE STUNDEN ANSTATT PRODKTIVE STUNDEN !</t>
  </si>
  <si>
    <t>WAGNISSE</t>
  </si>
  <si>
    <t>VERZINSUNG des Eigenkapitals</t>
  </si>
  <si>
    <t>ANLAGEVERMÖGEN und ABSCHREIBUNGEN</t>
  </si>
  <si>
    <t>Aufteilung der Umsatzerlöse</t>
  </si>
  <si>
    <t>Info:</t>
  </si>
  <si>
    <t>HW-Erlöse</t>
  </si>
  <si>
    <t>KALK. KOSTEN</t>
  </si>
  <si>
    <t>ERGEBNIS KALK.</t>
  </si>
  <si>
    <t>ERGEBNIS FIBU</t>
  </si>
  <si>
    <t>Anteil der HW-Erlöse an den Leistungserlösen (nur Inland)</t>
  </si>
  <si>
    <t>NEUTRAL (KöSt)</t>
  </si>
  <si>
    <t>je prod Stunde</t>
  </si>
  <si>
    <t>je verrechenb. Stunde</t>
  </si>
  <si>
    <t>Fibu-Sali strukturiert = KERF</t>
  </si>
  <si>
    <t>ERGEBNIS vor Steuern (ehem. EGT)</t>
  </si>
  <si>
    <t>AK histor.</t>
  </si>
  <si>
    <t>ZUSAMMENFASSUNG</t>
  </si>
  <si>
    <t>a</t>
  </si>
  <si>
    <t>b</t>
  </si>
  <si>
    <t>c</t>
  </si>
  <si>
    <t>Stille Reserven im Anlagevermögen</t>
  </si>
  <si>
    <t>(geforderte Eigenkapitalrendite)</t>
  </si>
  <si>
    <t>Kontr.</t>
  </si>
  <si>
    <t>Bankzinserträge</t>
  </si>
  <si>
    <t>Bankzinsaufwand</t>
  </si>
  <si>
    <t>AfA</t>
  </si>
  <si>
    <t>Nebenrechnung zur den Versicherungskosten:</t>
  </si>
  <si>
    <t>Berechnung des Stundensatzes (Herstellkosten)</t>
  </si>
  <si>
    <t>Wert lt. Bil.</t>
  </si>
  <si>
    <t>von der Fibu (Erlöse/Aufwendungen) zur Kore (Kosten/Leistungen)</t>
  </si>
  <si>
    <t>BÜB</t>
  </si>
  <si>
    <t>BAB</t>
  </si>
  <si>
    <t>Aufteilung der Kosten auf KST</t>
  </si>
  <si>
    <t>Diff.</t>
  </si>
  <si>
    <t>Aufteilung der Kosten auf die einzelnen Kostenstellen (KST) im Unternehmen</t>
  </si>
  <si>
    <t>(aus entsprechenden Aufzeichnungen)</t>
  </si>
  <si>
    <t>% errechnet aus Aufzeichnungen</t>
  </si>
  <si>
    <t>FIBU-Saldenliste der Erfolgskonten</t>
  </si>
  <si>
    <r>
      <t>Produktions- und</t>
    </r>
    <r>
      <rPr>
        <strike/>
        <sz val="10"/>
        <rFont val="Arial"/>
        <family val="2"/>
      </rPr>
      <t xml:space="preserve"> Handelswaren</t>
    </r>
    <r>
      <rPr>
        <sz val="10"/>
        <rFont val="Arial"/>
        <family val="2"/>
      </rPr>
      <t>erlöse</t>
    </r>
  </si>
  <si>
    <t>abzüglich Werpapiere des AV (da ohnehin Zinsertrag)</t>
  </si>
  <si>
    <t>FALSCH STUNDEN</t>
  </si>
  <si>
    <t>Summe Kontenklasse 4</t>
  </si>
  <si>
    <t>Summe Kontenklasse 5</t>
  </si>
  <si>
    <t>Summe Kontenklasse 6</t>
  </si>
  <si>
    <t>Summe Kontenklasse 7</t>
  </si>
  <si>
    <t>Summe Kontenklasse 8</t>
  </si>
  <si>
    <t>Fertigungs-Stundensatz je verrechenbarer Stunde (HK)</t>
  </si>
  <si>
    <t>Anmerkung:</t>
  </si>
  <si>
    <t>Die %-Aufteilung in der obigen Excel-Tabelle könnte freilich auch die Kontierungs-Logik</t>
  </si>
  <si>
    <t>einer separaten Kostenstellenrechnung (z.B. in BMD NTCS etc.) sein.</t>
  </si>
  <si>
    <t>Denn was ich am Jahresende nachträglich aufteilen kann,</t>
  </si>
  <si>
    <t>=&gt; Unproduktive Stunden fallen an für Aufräumen, allg. Arbeitsvorbereitung, Maschinenwartung etc.</t>
  </si>
  <si>
    <t>(aus Nachkalkulationen bzw. Rückrechnung)</t>
  </si>
  <si>
    <t>Rückrechnung der verrechenbaren Stunden</t>
  </si>
  <si>
    <t>Annahme: Materialeinsatz ohne Aufschlag</t>
  </si>
  <si>
    <t>gem. Saldenliste bzw. KERF</t>
  </si>
  <si>
    <t>rückgerechnet</t>
  </si>
  <si>
    <t>aus Arbeitsstundenaufzeichnungen</t>
  </si>
  <si>
    <t>Freilich könnte (sollte) der Anteil der verrechenbaren Stunden an den produktiven Stunden</t>
  </si>
  <si>
    <t>Nur so können tatsächlich Ansatzpunkte zur Erhöhung des Anteils der verrechenbaren Stunden erreicht werden.</t>
  </si>
  <si>
    <t>rechnerische Stunden pro Jahr</t>
  </si>
  <si>
    <r>
      <t xml:space="preserve">auf Basis </t>
    </r>
    <r>
      <rPr>
        <b/>
        <sz val="10"/>
        <rFont val="Arial"/>
        <family val="2"/>
      </rPr>
      <t>Anwesenheitsstunden</t>
    </r>
    <r>
      <rPr>
        <sz val="10"/>
        <rFont val="Arial"/>
        <family val="2"/>
      </rPr>
      <t xml:space="preserve"> pro Jahr</t>
    </r>
  </si>
  <si>
    <t>totale "LNK" in % der Lohnkosten</t>
  </si>
  <si>
    <t>Produktive Stunden vs. Verrechenbare Stunden</t>
  </si>
  <si>
    <t>davon Umsatz aus Material</t>
  </si>
  <si>
    <t>davon Umsatz aus Stunden</t>
  </si>
  <si>
    <t>ermittelter Durchschnitt aus allen abgerechneten Aufträgen</t>
  </si>
  <si>
    <t>Anteil der verrechenbaren Stunden an den produktiven Stunden</t>
  </si>
  <si>
    <t>durchschn. VKP je verrechenbarer Std.</t>
  </si>
  <si>
    <t>tats. durchschn. VKP je produktiver Stunde</t>
  </si>
  <si>
    <t>1.</t>
  </si>
  <si>
    <t>2.</t>
  </si>
  <si>
    <t>3.</t>
  </si>
  <si>
    <t>3.a.</t>
  </si>
  <si>
    <t>4.</t>
  </si>
  <si>
    <t>4.a.</t>
  </si>
  <si>
    <t>5.</t>
  </si>
  <si>
    <t>5.a.</t>
  </si>
  <si>
    <t>6.</t>
  </si>
  <si>
    <t>Fibu-Saldenliste Erfolgskonten (original)</t>
  </si>
  <si>
    <t>Fibu-Saldenliste (strukturiert) - KERF</t>
  </si>
  <si>
    <t>Ergänzung um kalkulatorische Kosten - BÜB</t>
  </si>
  <si>
    <t>Ermittlung der Kalkulationssätze</t>
  </si>
  <si>
    <t>Personalkosten und -stunden</t>
  </si>
  <si>
    <t>Rückrechnung verrechenbare Stunden</t>
  </si>
  <si>
    <t>Kalk. Kosten und Umsatzerlöse</t>
  </si>
  <si>
    <t>(gem. obiger Berechnung)</t>
  </si>
  <si>
    <t>(Erfahrungswert letzte Jahre)</t>
  </si>
  <si>
    <t>(gem. Ausgangsrechnungen)</t>
  </si>
  <si>
    <t>Exporterlöse sind zu 100% Produktionserlöse</t>
  </si>
  <si>
    <t>daher Summe Produktionserlöse</t>
  </si>
  <si>
    <r>
      <t xml:space="preserve">Die gesamten </t>
    </r>
    <r>
      <rPr>
        <b/>
        <sz val="10"/>
        <rFont val="Arial"/>
        <family val="2"/>
      </rPr>
      <t>Lohnkosten</t>
    </r>
    <r>
      <rPr>
        <sz val="10"/>
        <rFont val="Arial"/>
        <family val="2"/>
      </rPr>
      <t xml:space="preserve"> sind produktiv und können daher als Fertigungseinzelkosten angesetzt werden.</t>
    </r>
  </si>
  <si>
    <r>
      <t xml:space="preserve">15% der </t>
    </r>
    <r>
      <rPr>
        <b/>
        <sz val="10"/>
        <rFont val="Arial"/>
        <family val="2"/>
      </rPr>
      <t>Gehaltskosten</t>
    </r>
    <r>
      <rPr>
        <sz val="10"/>
        <rFont val="Arial"/>
        <family val="2"/>
      </rPr>
      <t xml:space="preserve"> betreffen den Materialeinkauf.</t>
    </r>
  </si>
  <si>
    <r>
      <t xml:space="preserve">80% des </t>
    </r>
    <r>
      <rPr>
        <b/>
        <sz val="10"/>
        <rFont val="Arial"/>
        <family val="2"/>
      </rPr>
      <t>Sonst. freiwilligen Sozialaufwands</t>
    </r>
    <r>
      <rPr>
        <sz val="10"/>
        <rFont val="Arial"/>
        <family val="2"/>
      </rPr>
      <t xml:space="preserve"> betrifft das Produktivpersonal, der Rest Verwaltung und Vertrieb.</t>
    </r>
  </si>
  <si>
    <r>
      <t xml:space="preserve">Bei einem Betrag von EUR 3.500 bei den </t>
    </r>
    <r>
      <rPr>
        <b/>
        <sz val="10"/>
        <rFont val="Arial"/>
        <family val="2"/>
      </rPr>
      <t>Sonst. betriebl. Erträgen</t>
    </r>
    <r>
      <rPr>
        <sz val="10"/>
        <rFont val="Arial"/>
        <family val="2"/>
      </rPr>
      <t xml:space="preserve"> handelt es sich um Mieteinnahmen - diese gehören dem Neutralen Bereich zugeordnet.</t>
    </r>
  </si>
  <si>
    <r>
      <t>Die gesamten</t>
    </r>
    <r>
      <rPr>
        <b/>
        <sz val="10"/>
        <rFont val="Arial"/>
        <family val="2"/>
      </rPr>
      <t xml:space="preserve"> Sonst. betriebl. Erträge 0%</t>
    </r>
    <r>
      <rPr>
        <sz val="10"/>
        <rFont val="Arial"/>
        <family val="2"/>
      </rPr>
      <t xml:space="preserve"> sind aufgrund ihrer Betrieblichkeit gegen die Kosten aufrechenbar.</t>
    </r>
  </si>
  <si>
    <r>
      <t xml:space="preserve">Aufgrund der kalkulatorischen Ansätze im Bereich der Abschreibung und Wagnisse kommen die </t>
    </r>
    <r>
      <rPr>
        <b/>
        <sz val="10"/>
        <rFont val="Arial"/>
        <family val="2"/>
      </rPr>
      <t>Zuschüsse und Versicherungsvergütungen</t>
    </r>
    <r>
      <rPr>
        <sz val="10"/>
        <rFont val="Arial"/>
        <family val="2"/>
      </rPr>
      <t xml:space="preserve"> in den neutralen Bereich.</t>
    </r>
  </si>
  <si>
    <r>
      <t xml:space="preserve">Die Höhe und Aufteilung der </t>
    </r>
    <r>
      <rPr>
        <b/>
        <sz val="10"/>
        <rFont val="Arial"/>
        <family val="2"/>
      </rPr>
      <t>kalk. AfA</t>
    </r>
    <r>
      <rPr>
        <sz val="10"/>
        <rFont val="Arial"/>
        <family val="2"/>
      </rPr>
      <t xml:space="preserve"> ergibt sich aus der entsprechenden Berechnung (s. das entseprechende Tabellenblatt).</t>
    </r>
  </si>
  <si>
    <r>
      <t xml:space="preserve">Die </t>
    </r>
    <r>
      <rPr>
        <b/>
        <sz val="10"/>
        <rFont val="Arial"/>
        <family val="2"/>
      </rPr>
      <t>Stromkosten</t>
    </r>
    <r>
      <rPr>
        <sz val="10"/>
        <rFont val="Arial"/>
        <family val="2"/>
      </rPr>
      <t xml:space="preserve"> sind zu rd. 5% für das Büro anzusetzen.</t>
    </r>
  </si>
  <si>
    <r>
      <rPr>
        <b/>
        <sz val="10"/>
        <rFont val="Arial"/>
        <family val="2"/>
      </rPr>
      <t>Instandhaltung sonst. Betriebsausstattung (BGA)</t>
    </r>
    <r>
      <rPr>
        <sz val="10"/>
        <rFont val="Arial"/>
        <family val="2"/>
      </rPr>
      <t xml:space="preserve">  ist zu 50% der Fertigung zuzurechnen.</t>
    </r>
  </si>
  <si>
    <r>
      <rPr>
        <b/>
        <sz val="10"/>
        <rFont val="Arial"/>
        <family val="2"/>
      </rPr>
      <t>Versicherungen:</t>
    </r>
    <r>
      <rPr>
        <sz val="10"/>
        <rFont val="Arial"/>
        <family val="2"/>
      </rPr>
      <t xml:space="preserve"> EUR 7.200 für Haftpflichtversicherung; der Rest ist für die Anlagen, Gebäude etc. - daher vereinfachend Aufteilung aliquot der AfA möglich.</t>
    </r>
  </si>
  <si>
    <r>
      <t xml:space="preserve">Die </t>
    </r>
    <r>
      <rPr>
        <b/>
        <sz val="10"/>
        <rFont val="Arial"/>
        <family val="2"/>
      </rPr>
      <t>Heizkosten</t>
    </r>
    <r>
      <rPr>
        <sz val="10"/>
        <rFont val="Arial"/>
        <family val="2"/>
      </rPr>
      <t xml:space="preserve"> verteilen sich ca. 60:40 auf Fertigung:Verwaltung.</t>
    </r>
  </si>
  <si>
    <r>
      <rPr>
        <b/>
        <sz val="10"/>
        <rFont val="Arial"/>
        <family val="2"/>
      </rPr>
      <t>Wagnis:</t>
    </r>
    <r>
      <rPr>
        <sz val="10"/>
        <rFont val="Arial"/>
        <family val="2"/>
      </rPr>
      <t xml:space="preserve"> Anlagen sind voll versichert. Debitorenwagnis = rd. 0,5 % vom Umsatz. Gewährleistungen rd. 1 % vom Umsatz. Bestandwagnis rd. 0,5% vom Materialeinkauf (diese Werte sind langjährige Durchschnitts-Erfahrungswerte).</t>
    </r>
  </si>
  <si>
    <t>Lohn-Stundensatz je produktiver Stunde</t>
  </si>
  <si>
    <t>Fertigungs-Gemeinkosten je produktiver Stunde</t>
  </si>
  <si>
    <t>Fertigungs-Stundensatz je produktiver Stunde (HK)</t>
  </si>
  <si>
    <t>Fertigungs-Gemeinkosten je verrechenbarer Stunde</t>
  </si>
  <si>
    <t>das könnte ich bestimmt auch schon beim Buchen der Belege machen.</t>
  </si>
  <si>
    <t>=&gt; auf Basis produktiver Stunden</t>
  </si>
  <si>
    <t>=&gt; auf Basis verrechenbarer Stunden</t>
  </si>
  <si>
    <t>dieser durchschn. VKP wurde tats. erzielt</t>
  </si>
  <si>
    <t>als Quotient aus Stunden-Umsatz : Stunden-VKP</t>
  </si>
  <si>
    <r>
      <t xml:space="preserve">aufgrund von </t>
    </r>
    <r>
      <rPr>
        <b/>
        <sz val="10"/>
        <rFont val="Arial"/>
        <family val="2"/>
      </rPr>
      <t>laufenden und zeitnahen Nachkalkulationen</t>
    </r>
    <r>
      <rPr>
        <sz val="10"/>
        <rFont val="Arial"/>
        <family val="2"/>
      </rPr>
      <t xml:space="preserve"> der einzelnen Aufträge ermittelt werden.</t>
    </r>
  </si>
  <si>
    <t>(Als problematisch in diesem Zusammenhang erweist sich allerdings oft, dass die Unternehmer</t>
  </si>
  <si>
    <r>
      <t xml:space="preserve">Thema: Projekt- bzw. Auftrags-Controlling und v.a. </t>
    </r>
    <r>
      <rPr>
        <b/>
        <sz val="10"/>
        <rFont val="Arial"/>
        <family val="2"/>
      </rPr>
      <t>Stunden-Controlling</t>
    </r>
  </si>
  <si>
    <t>auf der Prioriätenliste ganz weit hinten … Stunden-Controlling gibt es nicht wirklich.)</t>
  </si>
  <si>
    <r>
      <t xml:space="preserve">Von den </t>
    </r>
    <r>
      <rPr>
        <b/>
        <sz val="10"/>
        <rFont val="Arial"/>
        <family val="2"/>
      </rPr>
      <t>Roh- Hilfs - und Betriebsstoffen</t>
    </r>
    <r>
      <rPr>
        <sz val="10"/>
        <rFont val="Arial"/>
        <family val="2"/>
      </rPr>
      <t xml:space="preserve"> sind ca. 20% nicht direkt kalkulierbar und daher Materialgemeinkosten.</t>
    </r>
  </si>
  <si>
    <r>
      <rPr>
        <b/>
        <sz val="10"/>
        <rFont val="Arial"/>
        <family val="2"/>
      </rPr>
      <t>GWG</t>
    </r>
    <r>
      <rPr>
        <sz val="10"/>
        <rFont val="Arial"/>
        <family val="2"/>
      </rPr>
      <t xml:space="preserve"> im Schnitt der letzten Jahre: 70% Fertigung und 30% Verwaltung.</t>
    </r>
  </si>
  <si>
    <t>Tabellenblatt</t>
  </si>
  <si>
    <t>BAB-Kommentare und Angaben</t>
  </si>
  <si>
    <t>Ermittlung der Kalkulationssätze (GK% und Std.-Sätze)</t>
  </si>
  <si>
    <t>"kaum die Zeit finden", erbrachte Leistungen zeitnahe abzurechnen - Nachkalkulationen stehen daher</t>
  </si>
  <si>
    <t>(mindestens solange, bis alle produktiven Stunden tatsächlich verrechnet werden können ...)</t>
  </si>
  <si>
    <t>Aufgrund der Bestandsveränderung ergibt sich eine gewisse Unschärfe.</t>
  </si>
  <si>
    <r>
      <t xml:space="preserve">daher </t>
    </r>
    <r>
      <rPr>
        <b/>
        <sz val="10"/>
        <rFont val="Arial"/>
        <family val="2"/>
      </rPr>
      <t>Summe Produktionserlöse</t>
    </r>
  </si>
  <si>
    <t>(Wert lt. Bilanz)</t>
  </si>
  <si>
    <t>Eigenkapital</t>
  </si>
  <si>
    <t>(lt. Anlageverzeichnis; s.o.)</t>
  </si>
  <si>
    <t>Umsatzerlöse (fakturiert)</t>
  </si>
  <si>
    <t>(fakturiert)</t>
  </si>
  <si>
    <t>Bestandsveränderungen (BV)</t>
  </si>
  <si>
    <t>(geleistet)</t>
  </si>
  <si>
    <t>Produktionsumsatz (geleistet)</t>
  </si>
  <si>
    <t>Aufteilung der Materialkosten</t>
  </si>
  <si>
    <t>(darin sind keine HW enthalten)</t>
  </si>
  <si>
    <t>Summe HW-Einsatz</t>
  </si>
  <si>
    <t>Summe Materialkosten gesamt</t>
  </si>
  <si>
    <t>Summe Materialeinsatz Produktion</t>
  </si>
  <si>
    <r>
      <rPr>
        <b/>
        <sz val="10"/>
        <rFont val="Arial"/>
        <family val="2"/>
      </rPr>
      <t>Verpackungsmaterial:</t>
    </r>
    <r>
      <rPr>
        <sz val="10"/>
        <rFont val="Arial"/>
        <family val="2"/>
      </rPr>
      <t xml:space="preserve"> Hierbei handelt es sich ausschließlich um Transportverpackungen für die eigene Produktion. Aus diesem Grund - und weil sie aber nicht als Materialeinzelkosten kalkuliert werden - sind diese Kosten bei den Materialgemeinkosten auszuweisen. 
(Anmerkung - Variante: Verkaufsverpackungen könnten ev. erst auf der Vertriebsstelle (VTRGK) angesetzt werden.)</t>
    </r>
  </si>
  <si>
    <t>Kalk. Kosten: AfA, Zinsen und Wagnisse + Aufteilung Umsatz und Materialkosten</t>
  </si>
  <si>
    <t>Beispiel für die Ermittlung der Kalkulationssätze aus einer Ist-Saldenliste</t>
  </si>
  <si>
    <t>okay</t>
  </si>
  <si>
    <t>mögl. Erklärung: z.B. Sonst. freiw. Sozialaufwand auf Konto Löhne enthalten odgl.</t>
  </si>
  <si>
    <t>gültiger Durchschnitt</t>
  </si>
  <si>
    <r>
      <rPr>
        <b/>
        <sz val="10"/>
        <rFont val="Arial"/>
        <family val="2"/>
      </rPr>
      <t>Anwesenheitsstunden</t>
    </r>
    <r>
      <rPr>
        <sz val="10"/>
        <rFont val="Arial"/>
        <family val="2"/>
      </rPr>
      <t xml:space="preserve"> pro 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</si>
</sst>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\+0.0%;\-0.0%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u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3.5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hair">
        <color indexed="64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 style="thin">
        <color rgb="FFFF0000"/>
      </right>
      <top style="thin">
        <color rgb="FFFF0000"/>
      </top>
      <bottom style="hair">
        <color indexed="64"/>
      </bottom>
      <diagonal/>
    </border>
    <border>
      <left style="thin">
        <color rgb="FFFF0000"/>
      </left>
      <right/>
      <top style="hair">
        <color indexed="64"/>
      </top>
      <bottom style="thin">
        <color rgb="FFFF0000"/>
      </bottom>
      <diagonal/>
    </border>
    <border>
      <left/>
      <right/>
      <top style="hair">
        <color indexed="64"/>
      </top>
      <bottom style="thin">
        <color rgb="FFFF0000"/>
      </bottom>
      <diagonal/>
    </border>
    <border>
      <left/>
      <right style="thin">
        <color rgb="FFFF0000"/>
      </right>
      <top style="hair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416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4" fontId="0" fillId="0" borderId="3" xfId="0" applyNumberForma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166" fontId="0" fillId="0" borderId="0" xfId="1" applyNumberFormat="1" applyFont="1"/>
    <xf numFmtId="166" fontId="2" fillId="0" borderId="0" xfId="1" applyNumberFormat="1" applyFont="1"/>
    <xf numFmtId="4" fontId="2" fillId="0" borderId="0" xfId="0" applyNumberFormat="1" applyFont="1" applyAlignment="1">
      <alignment horizontal="right"/>
    </xf>
    <xf numFmtId="4" fontId="10" fillId="0" borderId="0" xfId="0" applyNumberFormat="1" applyFont="1"/>
    <xf numFmtId="4" fontId="11" fillId="0" borderId="3" xfId="0" applyNumberFormat="1" applyFont="1" applyBorder="1" applyAlignment="1">
      <alignment horizontal="right"/>
    </xf>
    <xf numFmtId="4" fontId="11" fillId="0" borderId="0" xfId="0" applyNumberFormat="1" applyFont="1"/>
    <xf numFmtId="166" fontId="4" fillId="0" borderId="0" xfId="1" applyNumberFormat="1" applyFont="1"/>
    <xf numFmtId="4" fontId="3" fillId="0" borderId="0" xfId="0" applyNumberFormat="1" applyFont="1"/>
    <xf numFmtId="4" fontId="2" fillId="0" borderId="7" xfId="0" applyNumberFormat="1" applyFont="1" applyBorder="1" applyAlignment="1">
      <alignment horizontal="right"/>
    </xf>
    <xf numFmtId="10" fontId="0" fillId="0" borderId="0" xfId="1" applyNumberFormat="1" applyFont="1"/>
    <xf numFmtId="0" fontId="2" fillId="0" borderId="3" xfId="0" applyFont="1" applyBorder="1"/>
    <xf numFmtId="0" fontId="6" fillId="0" borderId="3" xfId="0" applyFont="1" applyBorder="1"/>
    <xf numFmtId="10" fontId="6" fillId="0" borderId="0" xfId="1" applyNumberFormat="1" applyFont="1"/>
    <xf numFmtId="4" fontId="2" fillId="0" borderId="0" xfId="0" applyNumberFormat="1" applyFont="1" applyBorder="1" applyAlignment="1">
      <alignment horizontal="center"/>
    </xf>
    <xf numFmtId="10" fontId="2" fillId="0" borderId="0" xfId="1" applyNumberFormat="1" applyFont="1"/>
    <xf numFmtId="165" fontId="2" fillId="0" borderId="7" xfId="0" applyNumberFormat="1" applyFont="1" applyBorder="1"/>
    <xf numFmtId="3" fontId="10" fillId="0" borderId="0" xfId="0" applyNumberFormat="1" applyFont="1"/>
    <xf numFmtId="3" fontId="2" fillId="0" borderId="3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 applyAlignment="1">
      <alignment horizontal="right"/>
    </xf>
    <xf numFmtId="4" fontId="0" fillId="0" borderId="0" xfId="0" applyNumberFormat="1" applyBorder="1"/>
    <xf numFmtId="4" fontId="2" fillId="0" borderId="12" xfId="0" applyNumberFormat="1" applyFont="1" applyBorder="1"/>
    <xf numFmtId="166" fontId="2" fillId="0" borderId="12" xfId="1" applyNumberFormat="1" applyFont="1" applyBorder="1"/>
    <xf numFmtId="4" fontId="2" fillId="0" borderId="13" xfId="0" applyNumberFormat="1" applyFont="1" applyBorder="1"/>
    <xf numFmtId="4" fontId="0" fillId="0" borderId="14" xfId="0" applyNumberFormat="1" applyBorder="1"/>
    <xf numFmtId="4" fontId="0" fillId="0" borderId="15" xfId="0" applyNumberFormat="1" applyBorder="1"/>
    <xf numFmtId="3" fontId="0" fillId="0" borderId="0" xfId="0" applyNumberFormat="1" applyFill="1"/>
    <xf numFmtId="4" fontId="2" fillId="0" borderId="0" xfId="0" applyNumberFormat="1" applyFont="1" applyAlignment="1">
      <alignment horizontal="left" indent="1"/>
    </xf>
    <xf numFmtId="4" fontId="13" fillId="3" borderId="3" xfId="0" applyNumberFormat="1" applyFont="1" applyFill="1" applyBorder="1" applyAlignment="1">
      <alignment horizontal="right"/>
    </xf>
    <xf numFmtId="0" fontId="14" fillId="3" borderId="0" xfId="0" applyFont="1" applyFill="1"/>
    <xf numFmtId="4" fontId="15" fillId="3" borderId="0" xfId="0" applyNumberFormat="1" applyFont="1" applyFill="1"/>
    <xf numFmtId="0" fontId="16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0" fillId="2" borderId="0" xfId="0" applyFill="1"/>
    <xf numFmtId="4" fontId="20" fillId="3" borderId="3" xfId="0" applyNumberFormat="1" applyFont="1" applyFill="1" applyBorder="1" applyAlignment="1">
      <alignment horizontal="right"/>
    </xf>
    <xf numFmtId="0" fontId="6" fillId="2" borderId="0" xfId="0" applyFont="1" applyFill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1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6" borderId="0" xfId="0" applyFont="1" applyFill="1"/>
    <xf numFmtId="0" fontId="8" fillId="6" borderId="0" xfId="0" applyFont="1" applyFill="1"/>
    <xf numFmtId="0" fontId="0" fillId="6" borderId="0" xfId="0" applyFill="1"/>
    <xf numFmtId="0" fontId="6" fillId="6" borderId="0" xfId="0" applyFont="1" applyFill="1"/>
    <xf numFmtId="3" fontId="21" fillId="0" borderId="0" xfId="0" applyNumberFormat="1" applyFont="1"/>
    <xf numFmtId="4" fontId="19" fillId="2" borderId="3" xfId="0" applyNumberFormat="1" applyFont="1" applyFill="1" applyBorder="1" applyAlignment="1">
      <alignment horizontal="right"/>
    </xf>
    <xf numFmtId="4" fontId="0" fillId="5" borderId="0" xfId="0" applyNumberFormat="1" applyFill="1"/>
    <xf numFmtId="4" fontId="0" fillId="7" borderId="0" xfId="0" applyNumberFormat="1" applyFill="1"/>
    <xf numFmtId="3" fontId="0" fillId="0" borderId="0" xfId="1" applyNumberFormat="1" applyFont="1"/>
    <xf numFmtId="3" fontId="0" fillId="2" borderId="0" xfId="0" applyNumberFormat="1" applyFill="1"/>
    <xf numFmtId="3" fontId="0" fillId="2" borderId="3" xfId="0" applyNumberFormat="1" applyFill="1" applyBorder="1"/>
    <xf numFmtId="3" fontId="10" fillId="2" borderId="0" xfId="0" applyNumberFormat="1" applyFont="1" applyFill="1"/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15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8" fillId="0" borderId="0" xfId="0" applyFont="1" applyBorder="1"/>
    <xf numFmtId="0" fontId="6" fillId="0" borderId="0" xfId="0" applyFont="1" applyBorder="1"/>
    <xf numFmtId="4" fontId="10" fillId="0" borderId="0" xfId="0" applyNumberFormat="1" applyFont="1" applyBorder="1"/>
    <xf numFmtId="166" fontId="0" fillId="0" borderId="0" xfId="0" applyNumberFormat="1" applyBorder="1" applyAlignment="1">
      <alignment horizontal="center"/>
    </xf>
    <xf numFmtId="3" fontId="21" fillId="0" borderId="0" xfId="0" applyNumberFormat="1" applyFont="1" applyBorder="1" applyAlignment="1">
      <alignment horizontal="left"/>
    </xf>
    <xf numFmtId="3" fontId="1" fillId="0" borderId="3" xfId="0" applyNumberFormat="1" applyFont="1" applyBorder="1"/>
    <xf numFmtId="0" fontId="0" fillId="0" borderId="0" xfId="0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3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3" fontId="2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2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6" fontId="2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0" fontId="0" fillId="0" borderId="0" xfId="1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166" fontId="0" fillId="0" borderId="11" xfId="1" applyNumberFormat="1" applyFont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166" fontId="22" fillId="0" borderId="11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1" fillId="0" borderId="16" xfId="0" applyFont="1" applyBorder="1" applyAlignment="1">
      <alignment vertical="center"/>
    </xf>
    <xf numFmtId="166" fontId="0" fillId="0" borderId="11" xfId="1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2" fontId="2" fillId="4" borderId="11" xfId="0" applyNumberFormat="1" applyFont="1" applyFill="1" applyBorder="1" applyAlignment="1">
      <alignment vertical="center"/>
    </xf>
    <xf numFmtId="166" fontId="0" fillId="2" borderId="11" xfId="1" applyNumberFormat="1" applyFont="1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9" fontId="1" fillId="2" borderId="0" xfId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6" fillId="0" borderId="0" xfId="0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9" fontId="0" fillId="0" borderId="11" xfId="1" applyFont="1" applyBorder="1" applyAlignment="1">
      <alignment horizontal="center" vertical="center"/>
    </xf>
    <xf numFmtId="9" fontId="1" fillId="0" borderId="11" xfId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6" fontId="2" fillId="4" borderId="11" xfId="1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9" fontId="22" fillId="0" borderId="11" xfId="1" applyFont="1" applyBorder="1" applyAlignment="1">
      <alignment horizontal="center" vertical="center"/>
    </xf>
    <xf numFmtId="9" fontId="22" fillId="0" borderId="11" xfId="1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" fontId="0" fillId="6" borderId="0" xfId="0" applyNumberFormat="1" applyFill="1" applyAlignment="1">
      <alignment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6" borderId="0" xfId="0" applyNumberFormat="1" applyFill="1" applyAlignment="1">
      <alignment horizontal="right" vertical="center"/>
    </xf>
    <xf numFmtId="0" fontId="2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0" fillId="4" borderId="7" xfId="0" applyNumberForma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7" xfId="0" applyNumberFormat="1" applyFont="1" applyBorder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0" fillId="2" borderId="0" xfId="0" applyNumberForma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6" fontId="2" fillId="0" borderId="3" xfId="1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1" fillId="0" borderId="0" xfId="0" applyFont="1" applyAlignment="1">
      <alignment vertical="center"/>
    </xf>
    <xf numFmtId="3" fontId="0" fillId="0" borderId="18" xfId="0" applyNumberForma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right" vertical="center"/>
    </xf>
    <xf numFmtId="9" fontId="0" fillId="0" borderId="0" xfId="1" applyNumberFormat="1" applyFont="1" applyAlignment="1">
      <alignment horizontal="center" vertical="center"/>
    </xf>
    <xf numFmtId="9" fontId="0" fillId="2" borderId="0" xfId="1" applyNumberFormat="1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" fillId="2" borderId="0" xfId="1" applyNumberFormat="1" applyFont="1" applyFill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8" borderId="0" xfId="1" applyNumberFormat="1" applyFont="1" applyFill="1" applyAlignment="1">
      <alignment horizontal="center" vertical="center"/>
    </xf>
    <xf numFmtId="3" fontId="2" fillId="4" borderId="3" xfId="0" applyNumberFormat="1" applyFont="1" applyFill="1" applyBorder="1" applyAlignment="1">
      <alignment vertical="center"/>
    </xf>
    <xf numFmtId="3" fontId="22" fillId="0" borderId="11" xfId="0" applyNumberFormat="1" applyFont="1" applyBorder="1" applyAlignment="1">
      <alignment horizontal="left" vertical="center"/>
    </xf>
    <xf numFmtId="166" fontId="0" fillId="0" borderId="11" xfId="0" applyNumberForma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0" fillId="4" borderId="0" xfId="0" applyNumberFormat="1" applyFill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6" fontId="2" fillId="4" borderId="3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0" fontId="0" fillId="2" borderId="11" xfId="1" applyNumberFormat="1" applyFont="1" applyFill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3" fontId="0" fillId="4" borderId="11" xfId="0" applyNumberForma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4" fillId="3" borderId="0" xfId="0" applyFont="1" applyFill="1" applyAlignment="1">
      <alignment horizontal="right" vertical="center"/>
    </xf>
    <xf numFmtId="9" fontId="1" fillId="9" borderId="11" xfId="1" applyFont="1" applyFill="1" applyBorder="1" applyAlignment="1">
      <alignment vertical="center"/>
    </xf>
    <xf numFmtId="4" fontId="0" fillId="9" borderId="11" xfId="0" applyNumberFormat="1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9" fontId="0" fillId="9" borderId="11" xfId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vertical="center"/>
    </xf>
    <xf numFmtId="3" fontId="0" fillId="9" borderId="11" xfId="0" applyNumberFormat="1" applyFill="1" applyBorder="1" applyAlignment="1">
      <alignment vertical="center"/>
    </xf>
    <xf numFmtId="2" fontId="0" fillId="9" borderId="11" xfId="0" applyNumberFormat="1" applyFill="1" applyBorder="1" applyAlignment="1">
      <alignment vertical="center"/>
    </xf>
    <xf numFmtId="9" fontId="0" fillId="9" borderId="11" xfId="1" applyFont="1" applyFill="1" applyBorder="1" applyAlignment="1">
      <alignment vertical="center"/>
    </xf>
    <xf numFmtId="9" fontId="1" fillId="4" borderId="11" xfId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9" fontId="1" fillId="4" borderId="11" xfId="1" applyFont="1" applyFill="1" applyBorder="1" applyAlignment="1">
      <alignment horizontal="left" vertical="center"/>
    </xf>
    <xf numFmtId="9" fontId="0" fillId="4" borderId="11" xfId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  <xf numFmtId="9" fontId="2" fillId="4" borderId="11" xfId="1" applyFont="1" applyFill="1" applyBorder="1" applyAlignment="1">
      <alignment horizontal="right" vertical="center"/>
    </xf>
    <xf numFmtId="2" fontId="14" fillId="3" borderId="0" xfId="0" applyNumberFormat="1" applyFont="1" applyFill="1" applyAlignment="1">
      <alignment horizontal="left" vertical="center" indent="1"/>
    </xf>
    <xf numFmtId="2" fontId="2" fillId="0" borderId="0" xfId="0" applyNumberFormat="1" applyFont="1" applyAlignment="1">
      <alignment horizontal="left" vertical="center" indent="1"/>
    </xf>
    <xf numFmtId="2" fontId="18" fillId="3" borderId="0" xfId="0" applyNumberFormat="1" applyFont="1" applyFill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8" fillId="3" borderId="0" xfId="0" applyFont="1" applyFill="1" applyAlignment="1">
      <alignment horizontal="left" vertical="center" indent="1"/>
    </xf>
    <xf numFmtId="166" fontId="2" fillId="4" borderId="2" xfId="1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" fontId="0" fillId="4" borderId="0" xfId="0" applyNumberFormat="1" applyFill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0" fillId="4" borderId="7" xfId="0" applyFill="1" applyBorder="1" applyAlignment="1">
      <alignment horizontal="right" vertical="center"/>
    </xf>
    <xf numFmtId="4" fontId="0" fillId="4" borderId="7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3" fontId="0" fillId="4" borderId="25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0" fillId="8" borderId="0" xfId="0" applyNumberFormat="1" applyFill="1" applyAlignment="1">
      <alignment vertical="center"/>
    </xf>
    <xf numFmtId="9" fontId="0" fillId="0" borderId="0" xfId="1" applyNumberFormat="1" applyFont="1" applyFill="1" applyAlignment="1">
      <alignment horizontal="center" vertical="center"/>
    </xf>
    <xf numFmtId="9" fontId="26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9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30" xfId="0" applyFon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9" fontId="0" fillId="0" borderId="30" xfId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9" fontId="22" fillId="0" borderId="0" xfId="1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3" fontId="21" fillId="0" borderId="35" xfId="0" applyNumberFormat="1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9" fontId="4" fillId="4" borderId="0" xfId="1" applyFont="1" applyFill="1" applyBorder="1" applyAlignment="1">
      <alignment vertical="center"/>
    </xf>
    <xf numFmtId="9" fontId="2" fillId="9" borderId="0" xfId="1" quotePrefix="1" applyFont="1" applyFill="1" applyBorder="1" applyAlignment="1">
      <alignment horizontal="left" vertical="center"/>
    </xf>
    <xf numFmtId="4" fontId="0" fillId="9" borderId="0" xfId="0" applyNumberForma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9" fontId="0" fillId="9" borderId="0" xfId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/>
    </xf>
    <xf numFmtId="9" fontId="2" fillId="4" borderId="0" xfId="1" quotePrefix="1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9" fontId="0" fillId="4" borderId="0" xfId="1" applyFont="1" applyFill="1" applyBorder="1" applyAlignment="1">
      <alignment horizontal="center" vertical="center"/>
    </xf>
    <xf numFmtId="167" fontId="0" fillId="0" borderId="0" xfId="1" applyNumberFormat="1" applyFont="1" applyBorder="1" applyAlignment="1">
      <alignment horizontal="left" vertical="center"/>
    </xf>
    <xf numFmtId="9" fontId="1" fillId="0" borderId="35" xfId="1" applyFont="1" applyBorder="1" applyAlignment="1">
      <alignment horizontal="left"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66" fontId="22" fillId="0" borderId="11" xfId="1" applyNumberFormat="1" applyFont="1" applyBorder="1" applyAlignment="1">
      <alignment horizontal="left" vertical="center"/>
    </xf>
    <xf numFmtId="0" fontId="2" fillId="6" borderId="26" xfId="0" applyFont="1" applyFill="1" applyBorder="1" applyAlignment="1">
      <alignment vertical="center"/>
    </xf>
    <xf numFmtId="0" fontId="2" fillId="6" borderId="27" xfId="0" applyFont="1" applyFill="1" applyBorder="1" applyAlignment="1">
      <alignment vertical="center"/>
    </xf>
    <xf numFmtId="4" fontId="2" fillId="6" borderId="27" xfId="0" applyNumberFormat="1" applyFont="1" applyFill="1" applyBorder="1" applyAlignment="1">
      <alignment vertical="center"/>
    </xf>
    <xf numFmtId="4" fontId="2" fillId="6" borderId="28" xfId="0" applyNumberFormat="1" applyFont="1" applyFill="1" applyBorder="1" applyAlignment="1">
      <alignment vertical="center"/>
    </xf>
    <xf numFmtId="4" fontId="2" fillId="6" borderId="25" xfId="0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2" fontId="12" fillId="4" borderId="11" xfId="0" applyNumberFormat="1" applyFont="1" applyFill="1" applyBorder="1" applyAlignment="1">
      <alignment vertical="center"/>
    </xf>
    <xf numFmtId="2" fontId="27" fillId="9" borderId="11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21" fillId="0" borderId="11" xfId="0" applyNumberFormat="1" applyFont="1" applyBorder="1" applyAlignment="1">
      <alignment horizontal="left" vertical="center"/>
    </xf>
    <xf numFmtId="4" fontId="0" fillId="2" borderId="7" xfId="0" applyNumberForma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9" fontId="0" fillId="0" borderId="11" xfId="0" applyNumberForma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 indent="1"/>
    </xf>
    <xf numFmtId="0" fontId="19" fillId="6" borderId="0" xfId="0" applyFont="1" applyFill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 vertical="center"/>
    </xf>
    <xf numFmtId="9" fontId="5" fillId="0" borderId="0" xfId="1" applyFont="1" applyAlignment="1">
      <alignment horizontal="left" vertical="center"/>
    </xf>
    <xf numFmtId="9" fontId="29" fillId="0" borderId="0" xfId="1" applyFont="1" applyAlignment="1">
      <alignment horizontal="left" vertical="center"/>
    </xf>
    <xf numFmtId="0" fontId="1" fillId="0" borderId="11" xfId="0" quotePrefix="1" applyFont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9" fontId="0" fillId="0" borderId="11" xfId="1" applyFont="1" applyBorder="1" applyAlignment="1">
      <alignment vertical="center"/>
    </xf>
    <xf numFmtId="166" fontId="0" fillId="0" borderId="11" xfId="1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10" borderId="7" xfId="0" applyNumberFormat="1" applyFont="1" applyFill="1" applyBorder="1" applyAlignment="1">
      <alignment horizontal="right" vertical="center"/>
    </xf>
    <xf numFmtId="4" fontId="2" fillId="10" borderId="25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0" fontId="30" fillId="2" borderId="11" xfId="2" applyFill="1" applyBorder="1" applyAlignment="1">
      <alignment vertical="center"/>
    </xf>
    <xf numFmtId="0" fontId="30" fillId="4" borderId="11" xfId="2" applyFill="1" applyBorder="1" applyAlignment="1">
      <alignment vertical="center"/>
    </xf>
    <xf numFmtId="0" fontId="1" fillId="9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indent="1"/>
    </xf>
    <xf numFmtId="0" fontId="31" fillId="0" borderId="0" xfId="0" applyFont="1" applyAlignment="1">
      <alignment vertical="center"/>
    </xf>
    <xf numFmtId="166" fontId="19" fillId="4" borderId="3" xfId="1" applyNumberFormat="1" applyFont="1" applyFill="1" applyBorder="1" applyAlignment="1">
      <alignment vertical="center"/>
    </xf>
    <xf numFmtId="166" fontId="19" fillId="4" borderId="3" xfId="1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left" vertical="center"/>
    </xf>
    <xf numFmtId="0" fontId="25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32" fillId="3" borderId="0" xfId="0" applyFont="1" applyFill="1" applyAlignment="1">
      <alignment horizontal="left" vertical="center" indent="1"/>
    </xf>
  </cellXfs>
  <cellStyles count="4">
    <cellStyle name="Hyperlink" xfId="2" builtinId="8"/>
    <cellStyle name="Prozent" xfId="1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003399"/>
      <color rgb="FFCCFF33"/>
      <color rgb="FFFFFF99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ubauer%20ALT\PROCONTROL\Kunden-Unterlagen\folux\Kalkulation\Kalkulations-Schema%20%2020011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Std.-Sätze  f. Kalkulation"/>
      <sheetName val="Werkzeuge-Formenbau"/>
      <sheetName val="Kalkulationsschema"/>
      <sheetName val="erw. Kalkulationsschema (2)"/>
      <sheetName val="VERSUCH ...  Kalk."/>
      <sheetName val="Einstandspreise Roh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  <cell r="B3" t="str">
            <v xml:space="preserve"> MA-Stundensatz: </v>
          </cell>
          <cell r="C3" t="str">
            <v>ES 25</v>
          </cell>
          <cell r="D3">
            <v>167.33775059463133</v>
          </cell>
        </row>
        <row r="4">
          <cell r="A4">
            <v>2</v>
          </cell>
          <cell r="B4" t="str">
            <v xml:space="preserve">(für Rüsten u. Spritzen)  </v>
          </cell>
          <cell r="C4" t="str">
            <v>ES 35</v>
          </cell>
          <cell r="D4">
            <v>167.33775059463133</v>
          </cell>
        </row>
        <row r="6">
          <cell r="A6">
            <v>3</v>
          </cell>
          <cell r="C6" t="str">
            <v>ES 50</v>
          </cell>
          <cell r="D6">
            <v>188.63064899762145</v>
          </cell>
        </row>
        <row r="7">
          <cell r="A7">
            <v>4</v>
          </cell>
          <cell r="C7" t="str">
            <v>ES 60</v>
          </cell>
          <cell r="D7">
            <v>188.63064899762145</v>
          </cell>
        </row>
        <row r="8">
          <cell r="A8">
            <v>5</v>
          </cell>
          <cell r="C8" t="str">
            <v>ES 60</v>
          </cell>
          <cell r="D8">
            <v>188.63064899762145</v>
          </cell>
        </row>
        <row r="9">
          <cell r="A9">
            <v>6</v>
          </cell>
          <cell r="C9" t="str">
            <v>ES 60</v>
          </cell>
          <cell r="D9">
            <v>188.63064899762145</v>
          </cell>
        </row>
        <row r="10">
          <cell r="A10">
            <v>7</v>
          </cell>
          <cell r="C10" t="str">
            <v>ES 75</v>
          </cell>
          <cell r="D10">
            <v>188.63064899762145</v>
          </cell>
        </row>
        <row r="12">
          <cell r="A12">
            <v>8</v>
          </cell>
          <cell r="C12" t="str">
            <v>ES 250</v>
          </cell>
          <cell r="D12">
            <v>396.11363636363637</v>
          </cell>
        </row>
        <row r="31">
          <cell r="A31">
            <v>0</v>
          </cell>
          <cell r="E31">
            <v>0</v>
          </cell>
          <cell r="I31">
            <v>0</v>
          </cell>
        </row>
        <row r="32">
          <cell r="A32">
            <v>1</v>
          </cell>
          <cell r="B32" t="str">
            <v>Trägerfolie inkl. ITO-Beschichtung (ITO-Folie)</v>
          </cell>
          <cell r="C32" t="str">
            <v>Polyester Indium Tin Oxide</v>
          </cell>
          <cell r="E32">
            <v>1</v>
          </cell>
          <cell r="F32" t="str">
            <v>Inverter</v>
          </cell>
          <cell r="I32">
            <v>1</v>
          </cell>
          <cell r="J32" t="str">
            <v>Laminat</v>
          </cell>
        </row>
        <row r="33">
          <cell r="A33">
            <v>2</v>
          </cell>
          <cell r="E33">
            <v>2</v>
          </cell>
          <cell r="F33" t="str">
            <v>Klemmen</v>
          </cell>
          <cell r="I33">
            <v>2</v>
          </cell>
          <cell r="J33" t="str">
            <v>Sieb</v>
          </cell>
        </row>
        <row r="34">
          <cell r="A34">
            <v>3</v>
          </cell>
          <cell r="E34">
            <v>3</v>
          </cell>
          <cell r="F34" t="str">
            <v>Kabel</v>
          </cell>
          <cell r="I34">
            <v>3</v>
          </cell>
          <cell r="J34" t="str">
            <v>Reprofilm</v>
          </cell>
        </row>
        <row r="35">
          <cell r="A35">
            <v>4</v>
          </cell>
          <cell r="E35">
            <v>4</v>
          </cell>
          <cell r="F35" t="str">
            <v>Silberleitband</v>
          </cell>
          <cell r="I35">
            <v>4</v>
          </cell>
        </row>
        <row r="36">
          <cell r="A36">
            <v>5</v>
          </cell>
          <cell r="B36" t="str">
            <v>EL-Phosphor</v>
          </cell>
          <cell r="C36" t="str">
            <v>7171J blue-green</v>
          </cell>
          <cell r="E36">
            <v>5</v>
          </cell>
          <cell r="I36">
            <v>5</v>
          </cell>
        </row>
        <row r="37">
          <cell r="A37">
            <v>6</v>
          </cell>
          <cell r="B37" t="str">
            <v>EL-Phosphor</v>
          </cell>
          <cell r="C37" t="str">
            <v>7138J white</v>
          </cell>
          <cell r="E37">
            <v>6</v>
          </cell>
          <cell r="I37">
            <v>6</v>
          </cell>
        </row>
        <row r="38">
          <cell r="A38">
            <v>7</v>
          </cell>
          <cell r="E38">
            <v>7</v>
          </cell>
          <cell r="I38">
            <v>7</v>
          </cell>
        </row>
        <row r="39">
          <cell r="A39">
            <v>8</v>
          </cell>
          <cell r="E39">
            <v>8</v>
          </cell>
          <cell r="I39">
            <v>8</v>
          </cell>
        </row>
        <row r="40">
          <cell r="A40">
            <v>9</v>
          </cell>
          <cell r="E40">
            <v>9</v>
          </cell>
          <cell r="I40">
            <v>9</v>
          </cell>
        </row>
        <row r="41">
          <cell r="A41">
            <v>10</v>
          </cell>
          <cell r="B41" t="str">
            <v>EL Conductor Paste</v>
          </cell>
          <cell r="C41" t="str">
            <v>7162E</v>
          </cell>
          <cell r="E41">
            <v>10</v>
          </cell>
          <cell r="I41">
            <v>10</v>
          </cell>
        </row>
        <row r="42">
          <cell r="A42">
            <v>11</v>
          </cell>
          <cell r="B42" t="str">
            <v>Rückelektrode</v>
          </cell>
          <cell r="C42" t="str">
            <v>7145 L Conductor</v>
          </cell>
        </row>
        <row r="43">
          <cell r="A43">
            <v>12</v>
          </cell>
          <cell r="B43" t="str">
            <v>Frontelektrode</v>
          </cell>
          <cell r="C43" t="str">
            <v>7145 L Conductor</v>
          </cell>
        </row>
        <row r="44">
          <cell r="A44">
            <v>13</v>
          </cell>
          <cell r="B44" t="str">
            <v>Silber</v>
          </cell>
        </row>
        <row r="45">
          <cell r="A45">
            <v>14</v>
          </cell>
          <cell r="B45" t="str">
            <v>Carbon Paste</v>
          </cell>
        </row>
        <row r="46">
          <cell r="A46">
            <v>15</v>
          </cell>
        </row>
        <row r="47">
          <cell r="A47">
            <v>16</v>
          </cell>
        </row>
        <row r="48">
          <cell r="A48">
            <v>17</v>
          </cell>
        </row>
        <row r="49">
          <cell r="A49">
            <v>18</v>
          </cell>
        </row>
        <row r="50">
          <cell r="A50">
            <v>19</v>
          </cell>
        </row>
        <row r="51">
          <cell r="A51">
            <v>20</v>
          </cell>
        </row>
        <row r="52">
          <cell r="A52">
            <v>21</v>
          </cell>
        </row>
        <row r="53">
          <cell r="A53">
            <v>22</v>
          </cell>
        </row>
        <row r="54">
          <cell r="A54">
            <v>23</v>
          </cell>
        </row>
        <row r="55">
          <cell r="A55">
            <v>24</v>
          </cell>
        </row>
        <row r="56">
          <cell r="A56">
            <v>25</v>
          </cell>
        </row>
        <row r="57">
          <cell r="A57">
            <v>26</v>
          </cell>
        </row>
        <row r="58">
          <cell r="A58">
            <v>27</v>
          </cell>
        </row>
        <row r="59">
          <cell r="A59">
            <v>28</v>
          </cell>
        </row>
        <row r="60">
          <cell r="A60">
            <v>29</v>
          </cell>
        </row>
        <row r="61">
          <cell r="A6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tabSelected="1" workbookViewId="0"/>
  </sheetViews>
  <sheetFormatPr baseColWidth="10" defaultRowHeight="18.75" customHeight="1" x14ac:dyDescent="0.2"/>
  <cols>
    <col min="1" max="1" width="4.85546875" style="91" customWidth="1"/>
    <col min="2" max="2" width="40.85546875" style="91" bestFit="1" customWidth="1"/>
    <col min="3" max="5" width="11.42578125" style="91"/>
    <col min="6" max="6" width="12.85546875" style="91" customWidth="1"/>
    <col min="7" max="16384" width="11.42578125" style="91"/>
  </cols>
  <sheetData>
    <row r="1" spans="1:6" ht="18.75" customHeight="1" x14ac:dyDescent="0.2">
      <c r="A1" s="415" t="s">
        <v>509</v>
      </c>
      <c r="B1" s="259"/>
      <c r="C1" s="259"/>
      <c r="D1" s="259"/>
      <c r="E1" s="259"/>
      <c r="F1" s="259"/>
    </row>
    <row r="4" spans="1:6" ht="18.75" customHeight="1" thickBot="1" x14ac:dyDescent="0.25">
      <c r="A4" s="325"/>
      <c r="B4" s="323" t="s">
        <v>487</v>
      </c>
    </row>
    <row r="5" spans="1:6" ht="18.75" customHeight="1" x14ac:dyDescent="0.2">
      <c r="A5" s="380" t="s">
        <v>439</v>
      </c>
      <c r="B5" s="392" t="s">
        <v>448</v>
      </c>
    </row>
    <row r="6" spans="1:6" ht="18.75" customHeight="1" x14ac:dyDescent="0.2">
      <c r="A6" s="380" t="s">
        <v>440</v>
      </c>
      <c r="B6" s="392" t="s">
        <v>449</v>
      </c>
    </row>
    <row r="7" spans="1:6" ht="18.75" customHeight="1" x14ac:dyDescent="0.2">
      <c r="A7" s="380" t="s">
        <v>441</v>
      </c>
      <c r="B7" s="392" t="s">
        <v>450</v>
      </c>
    </row>
    <row r="8" spans="1:6" ht="18.75" customHeight="1" x14ac:dyDescent="0.2">
      <c r="A8" s="235" t="s">
        <v>442</v>
      </c>
      <c r="B8" s="393" t="s">
        <v>454</v>
      </c>
    </row>
    <row r="9" spans="1:6" ht="18.75" customHeight="1" x14ac:dyDescent="0.2">
      <c r="A9" s="380" t="s">
        <v>443</v>
      </c>
      <c r="B9" s="392" t="s">
        <v>289</v>
      </c>
    </row>
    <row r="10" spans="1:6" ht="18.75" customHeight="1" x14ac:dyDescent="0.2">
      <c r="A10" s="235" t="s">
        <v>444</v>
      </c>
      <c r="B10" s="393" t="s">
        <v>488</v>
      </c>
    </row>
    <row r="11" spans="1:6" ht="18.75" customHeight="1" x14ac:dyDescent="0.2">
      <c r="A11" s="380" t="s">
        <v>445</v>
      </c>
      <c r="B11" s="392" t="s">
        <v>451</v>
      </c>
    </row>
    <row r="12" spans="1:6" ht="18.75" customHeight="1" x14ac:dyDescent="0.2">
      <c r="A12" s="235" t="s">
        <v>446</v>
      </c>
      <c r="B12" s="393" t="s">
        <v>452</v>
      </c>
    </row>
    <row r="13" spans="1:6" ht="18.75" customHeight="1" x14ac:dyDescent="0.2">
      <c r="A13" s="235" t="s">
        <v>447</v>
      </c>
      <c r="B13" s="393" t="s">
        <v>453</v>
      </c>
    </row>
  </sheetData>
  <hyperlinks>
    <hyperlink ref="B5" location="'1. Fibu-Saldenliste (original)'!A1" display="Fibu-Saldenliste Erfolgskonten (original)"/>
    <hyperlink ref="B6" location="'2. Fibu-Saldenliste (strukt.)'!A1" display="Fibu-Saldenliste (strukturiert) - KERF"/>
    <hyperlink ref="B7" location="'3. Ergänzg. um kalk. Kosten BÜB'!A1" display="Ergänzung um kalkulatorische Kosten - BÜB"/>
    <hyperlink ref="B8" location="'3.a. Kalk. Kosten u. Umsatz'!A1" display="Kalk. Kosten und Umsatzerlöse"/>
    <hyperlink ref="B9" location="'4. BAB-Ableitung'!A1" display="BAB-Ableitung"/>
    <hyperlink ref="B10" location="'4.a. BAB-Kommentare'!A1" display="BAB-Kommentare"/>
    <hyperlink ref="B11" location="'5. Ermittlung d. Kalk.-Sätze'!A1" display="Ermittlung der Kalkulationssätze"/>
    <hyperlink ref="B12" location="'5.a. Personalko. u. -Std.'!A1" display="Personalkosten und -stunden"/>
    <hyperlink ref="B13" location="'6. Rückrg. verrechenbare Std.'!A1" display="Rückrechnung verrechenbare Stunden"/>
  </hyperlinks>
  <pageMargins left="0.7" right="0.42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8"/>
  <sheetViews>
    <sheetView workbookViewId="0"/>
  </sheetViews>
  <sheetFormatPr baseColWidth="10" defaultRowHeight="18.75" customHeight="1" x14ac:dyDescent="0.2"/>
  <cols>
    <col min="1" max="3" width="12.28515625" style="91" customWidth="1"/>
    <col min="4" max="5" width="11.42578125" style="91"/>
    <col min="6" max="6" width="45.85546875" style="91" bestFit="1" customWidth="1"/>
    <col min="7" max="16384" width="11.42578125" style="91"/>
  </cols>
  <sheetData>
    <row r="1" spans="1:6" ht="18.75" customHeight="1" x14ac:dyDescent="0.2">
      <c r="A1" s="259" t="s">
        <v>422</v>
      </c>
      <c r="B1" s="81"/>
      <c r="C1" s="81"/>
      <c r="D1" s="81"/>
      <c r="E1" s="81"/>
      <c r="F1" s="81"/>
    </row>
    <row r="2" spans="1:6" ht="18.75" customHeight="1" x14ac:dyDescent="0.2">
      <c r="A2" s="260"/>
      <c r="B2" s="95"/>
      <c r="C2" s="95"/>
      <c r="D2" s="95"/>
      <c r="E2" s="95"/>
      <c r="F2" s="95"/>
    </row>
    <row r="3" spans="1:6" ht="18.75" customHeight="1" x14ac:dyDescent="0.2">
      <c r="A3" s="261" t="s">
        <v>242</v>
      </c>
      <c r="B3" s="80"/>
      <c r="C3" s="80"/>
      <c r="D3" s="80"/>
      <c r="E3" s="80"/>
      <c r="F3" s="80"/>
    </row>
    <row r="4" spans="1:6" ht="12.75" x14ac:dyDescent="0.2"/>
    <row r="5" spans="1:6" ht="12.75" x14ac:dyDescent="0.2"/>
    <row r="6" spans="1:6" ht="12.75" x14ac:dyDescent="0.2"/>
    <row r="7" spans="1:6" ht="15" customHeight="1" x14ac:dyDescent="0.2">
      <c r="A7" s="352" t="s">
        <v>432</v>
      </c>
      <c r="B7" s="97"/>
      <c r="C7" s="97"/>
      <c r="D7" s="97"/>
      <c r="E7" s="97"/>
      <c r="F7" s="97"/>
    </row>
    <row r="8" spans="1:6" ht="15" customHeight="1" x14ac:dyDescent="0.2"/>
    <row r="9" spans="1:6" ht="18.75" customHeight="1" x14ac:dyDescent="0.2">
      <c r="A9" s="131" t="s">
        <v>501</v>
      </c>
      <c r="B9" s="132"/>
      <c r="C9" s="132"/>
      <c r="D9" s="133">
        <f>'3.a. kalk. Kosten u. Umsatz'!F105</f>
        <v>1600900</v>
      </c>
      <c r="E9" s="131" t="s">
        <v>424</v>
      </c>
      <c r="F9" s="132"/>
    </row>
    <row r="10" spans="1:6" ht="18.75" customHeight="1" x14ac:dyDescent="0.2">
      <c r="A10" s="396" t="s">
        <v>433</v>
      </c>
      <c r="B10" s="132"/>
      <c r="C10" s="132"/>
      <c r="D10" s="133">
        <f>-'3.a. kalk. Kosten u. Umsatz'!F118</f>
        <v>686200</v>
      </c>
      <c r="E10" s="131" t="s">
        <v>423</v>
      </c>
      <c r="F10" s="131"/>
    </row>
    <row r="11" spans="1:6" ht="18.75" customHeight="1" x14ac:dyDescent="0.2">
      <c r="A11" s="396" t="s">
        <v>434</v>
      </c>
      <c r="B11" s="132"/>
      <c r="C11" s="132"/>
      <c r="D11" s="133">
        <f>D9-D10</f>
        <v>914700</v>
      </c>
      <c r="E11" s="132" t="s">
        <v>425</v>
      </c>
      <c r="F11" s="132"/>
    </row>
    <row r="12" spans="1:6" ht="18.75" customHeight="1" x14ac:dyDescent="0.2">
      <c r="A12" s="131" t="s">
        <v>437</v>
      </c>
      <c r="B12" s="132"/>
      <c r="C12" s="132"/>
      <c r="D12" s="377">
        <v>52.645000000000003</v>
      </c>
      <c r="E12" s="131" t="s">
        <v>435</v>
      </c>
      <c r="F12" s="131"/>
    </row>
    <row r="13" spans="1:6" ht="18.75" customHeight="1" x14ac:dyDescent="0.2">
      <c r="A13" s="141" t="s">
        <v>349</v>
      </c>
      <c r="B13" s="141"/>
      <c r="C13" s="141"/>
      <c r="D13" s="136">
        <f>D11/D12</f>
        <v>17374.869408300881</v>
      </c>
      <c r="E13" s="131" t="s">
        <v>480</v>
      </c>
      <c r="F13" s="132"/>
    </row>
    <row r="14" spans="1:6" ht="18.75" customHeight="1" x14ac:dyDescent="0.2">
      <c r="A14" s="132"/>
      <c r="B14" s="132"/>
      <c r="C14" s="132"/>
      <c r="D14" s="378">
        <f>D13/D15</f>
        <v>0.90001913536912104</v>
      </c>
      <c r="E14" s="131" t="s">
        <v>436</v>
      </c>
      <c r="F14" s="132"/>
    </row>
    <row r="15" spans="1:6" ht="18.75" customHeight="1" x14ac:dyDescent="0.2">
      <c r="A15" s="132" t="s">
        <v>338</v>
      </c>
      <c r="B15" s="132"/>
      <c r="C15" s="132"/>
      <c r="D15" s="133">
        <f>'5.a. Personalko. u. -Std.'!E74</f>
        <v>19305</v>
      </c>
      <c r="E15" s="132" t="s">
        <v>426</v>
      </c>
      <c r="F15" s="132"/>
    </row>
    <row r="16" spans="1:6" ht="18.75" customHeight="1" x14ac:dyDescent="0.2">
      <c r="A16" s="131" t="s">
        <v>438</v>
      </c>
      <c r="B16" s="132"/>
      <c r="C16" s="132"/>
      <c r="D16" s="140">
        <f>D11/D15</f>
        <v>47.381507381507383</v>
      </c>
      <c r="E16" s="131" t="s">
        <v>479</v>
      </c>
      <c r="F16" s="132"/>
    </row>
    <row r="17" spans="1:4" ht="18.75" customHeight="1" x14ac:dyDescent="0.2">
      <c r="D17" s="373"/>
    </row>
    <row r="18" spans="1:4" ht="18.75" customHeight="1" x14ac:dyDescent="0.2">
      <c r="A18" s="397" t="s">
        <v>373</v>
      </c>
      <c r="D18" s="373"/>
    </row>
    <row r="19" spans="1:4" ht="18.75" customHeight="1" x14ac:dyDescent="0.2">
      <c r="A19" s="106" t="s">
        <v>427</v>
      </c>
    </row>
    <row r="20" spans="1:4" ht="18.75" customHeight="1" x14ac:dyDescent="0.2">
      <c r="A20" s="106" t="s">
        <v>481</v>
      </c>
    </row>
    <row r="21" spans="1:4" ht="18.75" customHeight="1" x14ac:dyDescent="0.2">
      <c r="A21" s="91" t="s">
        <v>428</v>
      </c>
    </row>
    <row r="22" spans="1:4" ht="18.75" customHeight="1" x14ac:dyDescent="0.2">
      <c r="A22" s="106" t="s">
        <v>483</v>
      </c>
    </row>
    <row r="23" spans="1:4" ht="18.75" customHeight="1" x14ac:dyDescent="0.2">
      <c r="A23" s="106" t="s">
        <v>482</v>
      </c>
    </row>
    <row r="24" spans="1:4" ht="18.75" customHeight="1" x14ac:dyDescent="0.2">
      <c r="A24" s="106" t="s">
        <v>490</v>
      </c>
    </row>
    <row r="25" spans="1:4" ht="18.75" customHeight="1" x14ac:dyDescent="0.2">
      <c r="A25" s="106" t="s">
        <v>484</v>
      </c>
    </row>
    <row r="27" spans="1:4" ht="18.75" customHeight="1" x14ac:dyDescent="0.2">
      <c r="A27" s="397" t="s">
        <v>416</v>
      </c>
    </row>
    <row r="28" spans="1:4" ht="18.75" customHeight="1" x14ac:dyDescent="0.2">
      <c r="A28" s="106" t="s">
        <v>492</v>
      </c>
    </row>
  </sheetData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33"/>
  <sheetViews>
    <sheetView workbookViewId="0">
      <pane ySplit="3" topLeftCell="A4" activePane="bottomLeft" state="frozen"/>
      <selection activeCell="J32" sqref="J32"/>
      <selection pane="bottomLeft"/>
    </sheetView>
  </sheetViews>
  <sheetFormatPr baseColWidth="10" defaultRowHeight="12.75" x14ac:dyDescent="0.2"/>
  <cols>
    <col min="1" max="1" width="17.7109375" style="91" customWidth="1"/>
    <col min="2" max="2" width="19.42578125" style="91" customWidth="1"/>
    <col min="3" max="3" width="17.7109375" style="91" customWidth="1"/>
    <col min="4" max="4" width="6.28515625" style="91" bestFit="1" customWidth="1"/>
    <col min="5" max="5" width="9.140625" style="91" bestFit="1" customWidth="1"/>
    <col min="6" max="6" width="9.42578125" style="91" customWidth="1"/>
    <col min="7" max="7" width="17" style="91" customWidth="1"/>
    <col min="8" max="16384" width="11.42578125" style="91"/>
  </cols>
  <sheetData>
    <row r="1" spans="1:7" ht="18" x14ac:dyDescent="0.2">
      <c r="A1" s="259" t="s">
        <v>359</v>
      </c>
      <c r="B1" s="81"/>
      <c r="C1" s="81"/>
      <c r="D1" s="81"/>
      <c r="E1" s="81"/>
      <c r="F1" s="81"/>
      <c r="G1" s="81"/>
    </row>
    <row r="2" spans="1:7" x14ac:dyDescent="0.2">
      <c r="A2" s="260"/>
      <c r="B2" s="95"/>
      <c r="C2" s="95"/>
      <c r="D2" s="95"/>
      <c r="E2" s="95"/>
      <c r="F2" s="95"/>
      <c r="G2" s="95"/>
    </row>
    <row r="3" spans="1:7" ht="15.75" x14ac:dyDescent="0.2">
      <c r="A3" s="261" t="s">
        <v>242</v>
      </c>
      <c r="B3" s="80"/>
      <c r="C3" s="80"/>
      <c r="D3" s="80"/>
      <c r="E3" s="80"/>
      <c r="F3" s="80"/>
      <c r="G3" s="80"/>
    </row>
    <row r="7" spans="1:7" ht="15" customHeight="1" x14ac:dyDescent="0.2">
      <c r="A7" s="96" t="s">
        <v>367</v>
      </c>
      <c r="B7" s="97"/>
      <c r="C7" s="97"/>
      <c r="D7" s="97"/>
      <c r="E7" s="97"/>
      <c r="F7" s="97"/>
      <c r="G7" s="97"/>
    </row>
    <row r="10" spans="1:7" ht="17.25" customHeight="1" x14ac:dyDescent="0.2">
      <c r="A10" s="106"/>
      <c r="E10" s="207" t="s">
        <v>350</v>
      </c>
      <c r="F10" s="207" t="s">
        <v>178</v>
      </c>
    </row>
    <row r="11" spans="1:7" ht="17.25" customHeight="1" x14ac:dyDescent="0.2">
      <c r="A11" s="132"/>
      <c r="B11" s="132"/>
      <c r="C11" s="132"/>
      <c r="D11" s="132"/>
      <c r="E11" s="132"/>
      <c r="F11" s="132"/>
      <c r="G11" s="132"/>
    </row>
    <row r="12" spans="1:7" ht="17.25" customHeight="1" x14ac:dyDescent="0.2">
      <c r="A12" s="131" t="s">
        <v>335</v>
      </c>
      <c r="B12" s="132"/>
      <c r="C12" s="132"/>
      <c r="D12" s="132"/>
      <c r="E12" s="133">
        <f>-'5. Ermittlung d. Kalk.-Sätze'!R166</f>
        <v>799700</v>
      </c>
      <c r="F12" s="133">
        <f>E12</f>
        <v>799700</v>
      </c>
      <c r="G12" s="217">
        <f t="shared" ref="G12:G14" si="0">E12-F12</f>
        <v>0</v>
      </c>
    </row>
    <row r="13" spans="1:7" ht="17.25" customHeight="1" x14ac:dyDescent="0.2">
      <c r="A13" s="131" t="s">
        <v>179</v>
      </c>
      <c r="B13" s="132"/>
      <c r="C13" s="132"/>
      <c r="D13" s="218">
        <f>'5. Ermittlung d. Kalk.-Sätze'!S168</f>
        <v>3.7013880205076899E-2</v>
      </c>
      <c r="E13" s="133">
        <f>ROUND(E12*D13,-2)</f>
        <v>29600</v>
      </c>
      <c r="F13" s="133">
        <f>E13</f>
        <v>29600</v>
      </c>
      <c r="G13" s="217">
        <f t="shared" si="0"/>
        <v>0</v>
      </c>
    </row>
    <row r="14" spans="1:7" ht="17.25" customHeight="1" x14ac:dyDescent="0.2">
      <c r="A14" s="131" t="s">
        <v>336</v>
      </c>
      <c r="B14" s="132"/>
      <c r="C14" s="132"/>
      <c r="D14" s="132"/>
      <c r="E14" s="133">
        <f>E12+E13</f>
        <v>829300</v>
      </c>
      <c r="F14" s="133">
        <f>F12+F13</f>
        <v>829300</v>
      </c>
      <c r="G14" s="217">
        <f t="shared" si="0"/>
        <v>0</v>
      </c>
    </row>
    <row r="15" spans="1:7" ht="17.25" customHeight="1" x14ac:dyDescent="0.2">
      <c r="A15" s="132"/>
      <c r="B15" s="132"/>
      <c r="C15" s="132"/>
      <c r="D15" s="132"/>
      <c r="E15" s="132"/>
      <c r="F15" s="132"/>
      <c r="G15" s="132"/>
    </row>
    <row r="16" spans="1:7" ht="17.25" customHeight="1" x14ac:dyDescent="0.2">
      <c r="A16" s="235" t="s">
        <v>337</v>
      </c>
      <c r="B16" s="235" t="s">
        <v>338</v>
      </c>
      <c r="C16" s="236">
        <f>'5.a. Personalko. u. -Std.'!E74</f>
        <v>19305</v>
      </c>
      <c r="D16" s="132"/>
      <c r="E16" s="132"/>
      <c r="F16" s="132"/>
      <c r="G16" s="132"/>
    </row>
    <row r="17" spans="1:7" ht="17.25" customHeight="1" x14ac:dyDescent="0.2">
      <c r="A17" s="235" t="s">
        <v>337</v>
      </c>
      <c r="B17" s="235" t="s">
        <v>349</v>
      </c>
      <c r="C17" s="236">
        <f>'5.a. Personalko. u. -Std.'!E77</f>
        <v>17374.869408300881</v>
      </c>
      <c r="D17" s="132"/>
      <c r="E17" s="132"/>
      <c r="F17" s="132"/>
      <c r="G17" s="132"/>
    </row>
    <row r="18" spans="1:7" ht="17.25" customHeight="1" x14ac:dyDescent="0.2">
      <c r="A18" s="131" t="s">
        <v>339</v>
      </c>
      <c r="B18" s="132"/>
      <c r="C18" s="140">
        <f>'5.a. Personalko. u. -Std.'!E75</f>
        <v>22.232582232582232</v>
      </c>
      <c r="D18" s="132"/>
      <c r="E18" s="133">
        <f>ROUND(C17*C18,-2)</f>
        <v>386300</v>
      </c>
      <c r="F18" s="133">
        <f>C16*C18</f>
        <v>429200</v>
      </c>
      <c r="G18" s="217">
        <f t="shared" ref="G18:G20" si="1">E18-F18</f>
        <v>-42900</v>
      </c>
    </row>
    <row r="19" spans="1:7" ht="17.25" customHeight="1" x14ac:dyDescent="0.2">
      <c r="A19" s="131" t="s">
        <v>351</v>
      </c>
      <c r="B19" s="131" t="s">
        <v>358</v>
      </c>
      <c r="C19" s="140">
        <f>'5. Ermittlung d. Kalk.-Sätze'!T193</f>
        <v>9.655529655529655</v>
      </c>
      <c r="D19" s="132"/>
      <c r="E19" s="133">
        <f>ROUND(C19*C17,-2)</f>
        <v>167800</v>
      </c>
      <c r="F19" s="133">
        <f>C19*C16</f>
        <v>186400</v>
      </c>
      <c r="G19" s="217">
        <f t="shared" si="1"/>
        <v>-18600</v>
      </c>
    </row>
    <row r="20" spans="1:7" ht="17.25" customHeight="1" x14ac:dyDescent="0.2">
      <c r="A20" s="131" t="s">
        <v>340</v>
      </c>
      <c r="B20" s="132"/>
      <c r="C20" s="132"/>
      <c r="D20" s="132"/>
      <c r="E20" s="133">
        <f>SUM(E18:E19)</f>
        <v>554100</v>
      </c>
      <c r="F20" s="133">
        <f>SUM(F18:F19)</f>
        <v>615600</v>
      </c>
      <c r="G20" s="217">
        <f t="shared" si="1"/>
        <v>-61500</v>
      </c>
    </row>
    <row r="21" spans="1:7" ht="17.25" customHeight="1" x14ac:dyDescent="0.2">
      <c r="A21" s="132"/>
      <c r="B21" s="132"/>
      <c r="C21" s="132"/>
      <c r="D21" s="132"/>
      <c r="E21" s="132"/>
      <c r="F21" s="132"/>
      <c r="G21" s="217"/>
    </row>
    <row r="22" spans="1:7" ht="17.25" customHeight="1" x14ac:dyDescent="0.2">
      <c r="A22" s="131" t="s">
        <v>341</v>
      </c>
      <c r="B22" s="132"/>
      <c r="C22" s="132"/>
      <c r="D22" s="132"/>
      <c r="E22" s="133">
        <f>E20+E14</f>
        <v>1383400</v>
      </c>
      <c r="F22" s="133">
        <f>F20+F14</f>
        <v>1444900</v>
      </c>
      <c r="G22" s="217">
        <f>E22-F22</f>
        <v>-61500</v>
      </c>
    </row>
    <row r="23" spans="1:7" ht="17.25" customHeight="1" x14ac:dyDescent="0.2">
      <c r="A23" s="132"/>
      <c r="B23" s="132"/>
      <c r="C23" s="132"/>
      <c r="D23" s="132"/>
      <c r="E23" s="132"/>
      <c r="F23" s="132"/>
      <c r="G23" s="132"/>
    </row>
    <row r="24" spans="1:7" ht="17.25" customHeight="1" x14ac:dyDescent="0.2">
      <c r="A24" s="131" t="s">
        <v>342</v>
      </c>
      <c r="B24" s="132"/>
      <c r="C24" s="132"/>
      <c r="D24" s="218">
        <f>'5. Ermittlung d. Kalk.-Sätze'!V174</f>
        <v>0.20409716935428057</v>
      </c>
      <c r="E24" s="133">
        <f>ROUND(E22*D24,-2)</f>
        <v>282300</v>
      </c>
      <c r="F24" s="133">
        <f>ROUND(F22*D24,-2)</f>
        <v>294900</v>
      </c>
      <c r="G24" s="217">
        <f>E24-F24</f>
        <v>-12600</v>
      </c>
    </row>
    <row r="25" spans="1:7" ht="17.25" customHeight="1" x14ac:dyDescent="0.2">
      <c r="A25" s="132"/>
      <c r="B25" s="132"/>
      <c r="C25" s="132"/>
      <c r="D25" s="132"/>
      <c r="E25" s="132"/>
      <c r="F25" s="132"/>
      <c r="G25" s="132"/>
    </row>
    <row r="26" spans="1:7" ht="17.25" customHeight="1" x14ac:dyDescent="0.2">
      <c r="A26" s="141" t="s">
        <v>343</v>
      </c>
      <c r="B26" s="141"/>
      <c r="C26" s="141"/>
      <c r="D26" s="141"/>
      <c r="E26" s="136">
        <f>E24+E22</f>
        <v>1665700</v>
      </c>
      <c r="F26" s="136">
        <f>F24+F22</f>
        <v>1739800</v>
      </c>
      <c r="G26" s="217">
        <f>E26-F26</f>
        <v>-74100</v>
      </c>
    </row>
    <row r="27" spans="1:7" ht="17.25" customHeight="1" x14ac:dyDescent="0.2">
      <c r="A27" s="132"/>
      <c r="B27" s="132"/>
      <c r="C27" s="132"/>
      <c r="D27" s="132"/>
      <c r="E27" s="132"/>
      <c r="F27" s="132"/>
      <c r="G27" s="132"/>
    </row>
    <row r="28" spans="1:7" ht="17.25" customHeight="1" x14ac:dyDescent="0.2">
      <c r="A28" s="131" t="s">
        <v>347</v>
      </c>
      <c r="B28" s="132"/>
      <c r="C28" s="132"/>
      <c r="D28" s="132"/>
      <c r="E28" s="133">
        <f>'5. Ermittlung d. Kalk.-Sätze'!Q165</f>
        <v>1741600</v>
      </c>
      <c r="F28" s="133">
        <f>E28</f>
        <v>1741600</v>
      </c>
      <c r="G28" s="217"/>
    </row>
    <row r="29" spans="1:7" ht="17.25" customHeight="1" x14ac:dyDescent="0.2">
      <c r="A29" s="132"/>
      <c r="B29" s="132"/>
      <c r="C29" s="132"/>
      <c r="D29" s="132"/>
      <c r="E29" s="132"/>
      <c r="F29" s="132"/>
      <c r="G29" s="132"/>
    </row>
    <row r="30" spans="1:7" ht="17.25" customHeight="1" x14ac:dyDescent="0.2">
      <c r="A30" s="131" t="s">
        <v>348</v>
      </c>
      <c r="B30" s="132"/>
      <c r="C30" s="132"/>
      <c r="D30" s="132"/>
      <c r="E30" s="133">
        <f>E28-E26</f>
        <v>75900</v>
      </c>
      <c r="F30" s="133">
        <f>F28-F26</f>
        <v>1800</v>
      </c>
      <c r="G30" s="217">
        <f>F30-E30</f>
        <v>-74100</v>
      </c>
    </row>
    <row r="31" spans="1:7" ht="17.25" customHeight="1" x14ac:dyDescent="0.2"/>
    <row r="32" spans="1:7" ht="17.25" customHeight="1" x14ac:dyDescent="0.2">
      <c r="A32" s="96" t="s">
        <v>368</v>
      </c>
      <c r="B32" s="97"/>
      <c r="C32" s="97"/>
      <c r="D32" s="97"/>
      <c r="E32" s="97"/>
      <c r="F32" s="97"/>
      <c r="G32" s="97"/>
    </row>
    <row r="33" spans="1:1" ht="17.25" customHeight="1" x14ac:dyDescent="0.2">
      <c r="A33" s="106" t="s">
        <v>491</v>
      </c>
    </row>
  </sheetData>
  <pageMargins left="0.70866141732283472" right="0.37" top="0.78740157480314965" bottom="0.78740157480314965" header="0.31496062992125984" footer="0.31496062992125984"/>
  <pageSetup paperSize="9" scale="90" orientation="portrait" r:id="rId1"/>
  <rowBreaks count="1" manualBreakCount="1">
    <brk id="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61"/>
  <sheetViews>
    <sheetView workbookViewId="0">
      <pane ySplit="3" topLeftCell="A4" activePane="bottomLeft" state="frozen"/>
      <selection activeCell="A34" sqref="A34"/>
      <selection pane="bottomLeft"/>
    </sheetView>
  </sheetViews>
  <sheetFormatPr baseColWidth="10" defaultRowHeight="12.75" outlineLevelRow="1" outlineLevelCol="1" x14ac:dyDescent="0.2"/>
  <cols>
    <col min="1" max="1" width="17.7109375" style="91" customWidth="1"/>
    <col min="2" max="2" width="19.42578125" style="91" customWidth="1"/>
    <col min="3" max="3" width="17.7109375" style="91" customWidth="1"/>
    <col min="4" max="4" width="6.28515625" style="91" bestFit="1" customWidth="1"/>
    <col min="5" max="5" width="9.140625" style="91" bestFit="1" customWidth="1"/>
    <col min="6" max="6" width="9.42578125" style="91" customWidth="1"/>
    <col min="7" max="7" width="17.7109375" style="91" customWidth="1"/>
    <col min="8" max="8" width="4.140625" style="91" customWidth="1"/>
    <col min="9" max="9" width="17.7109375" style="91" customWidth="1" outlineLevel="1"/>
    <col min="10" max="10" width="19.42578125" style="91" customWidth="1" outlineLevel="1"/>
    <col min="11" max="11" width="17.7109375" style="91" customWidth="1" outlineLevel="1"/>
    <col min="12" max="12" width="6.28515625" style="91" bestFit="1" customWidth="1" outlineLevel="1"/>
    <col min="13" max="13" width="9.140625" style="91" bestFit="1" customWidth="1" outlineLevel="1"/>
    <col min="14" max="14" width="9.42578125" style="91" customWidth="1" outlineLevel="1"/>
    <col min="15" max="15" width="17.7109375" style="91" customWidth="1" outlineLevel="1"/>
    <col min="16" max="16384" width="11.42578125" style="91"/>
  </cols>
  <sheetData>
    <row r="1" spans="1:15" ht="18" x14ac:dyDescent="0.2">
      <c r="A1" s="259" t="s">
        <v>318</v>
      </c>
      <c r="B1" s="81"/>
      <c r="C1" s="81"/>
      <c r="D1" s="81"/>
      <c r="E1" s="81"/>
      <c r="F1" s="81"/>
      <c r="G1" s="81"/>
      <c r="I1" s="259" t="s">
        <v>318</v>
      </c>
      <c r="J1" s="81"/>
      <c r="K1" s="81"/>
      <c r="L1" s="81"/>
      <c r="M1" s="81"/>
      <c r="N1" s="81"/>
      <c r="O1" s="81"/>
    </row>
    <row r="2" spans="1:15" x14ac:dyDescent="0.2">
      <c r="A2" s="260"/>
      <c r="B2" s="95"/>
      <c r="C2" s="95"/>
      <c r="D2" s="95"/>
      <c r="E2" s="95"/>
      <c r="F2" s="95"/>
      <c r="G2" s="95"/>
      <c r="I2" s="260"/>
      <c r="J2" s="95"/>
      <c r="K2" s="95"/>
      <c r="L2" s="95"/>
      <c r="M2" s="95"/>
      <c r="N2" s="95"/>
      <c r="O2" s="95"/>
    </row>
    <row r="3" spans="1:15" ht="15.75" x14ac:dyDescent="0.2">
      <c r="A3" s="261" t="s">
        <v>242</v>
      </c>
      <c r="B3" s="80"/>
      <c r="C3" s="80"/>
      <c r="D3" s="80"/>
      <c r="E3" s="80"/>
      <c r="F3" s="80"/>
      <c r="G3" s="80"/>
      <c r="I3" s="261" t="s">
        <v>242</v>
      </c>
      <c r="J3" s="80"/>
      <c r="K3" s="80"/>
      <c r="L3" s="80"/>
      <c r="M3" s="80"/>
      <c r="N3" s="80"/>
      <c r="O3" s="80"/>
    </row>
    <row r="7" spans="1:15" ht="17.25" customHeight="1" x14ac:dyDescent="0.2">
      <c r="A7" s="96" t="s">
        <v>334</v>
      </c>
      <c r="B7" s="97"/>
      <c r="C7" s="97"/>
      <c r="D7" s="97"/>
      <c r="E7" s="97"/>
      <c r="F7" s="97"/>
      <c r="G7" s="369" t="s">
        <v>363</v>
      </c>
      <c r="I7" s="96" t="s">
        <v>334</v>
      </c>
      <c r="J7" s="97"/>
      <c r="K7" s="97"/>
      <c r="L7" s="97"/>
      <c r="M7" s="97"/>
      <c r="N7" s="97"/>
      <c r="O7" s="369" t="s">
        <v>364</v>
      </c>
    </row>
    <row r="8" spans="1:15" ht="17.25" customHeight="1" x14ac:dyDescent="0.2"/>
    <row r="9" spans="1:15" ht="17.25" customHeight="1" x14ac:dyDescent="0.2">
      <c r="A9" s="233" t="s">
        <v>323</v>
      </c>
      <c r="B9" s="234"/>
      <c r="C9" s="132"/>
      <c r="D9" s="132"/>
      <c r="E9" s="150">
        <f>'5. Ermittlung d. Kalk.-Sätze'!T189</f>
        <v>22.232582232582232</v>
      </c>
      <c r="F9" s="131"/>
      <c r="G9" s="132"/>
      <c r="I9" s="233" t="s">
        <v>361</v>
      </c>
      <c r="J9" s="234"/>
      <c r="K9" s="132"/>
      <c r="L9" s="132"/>
      <c r="M9" s="150">
        <f>'5. Ermittlung d. Kalk.-Sätze'!T203</f>
        <v>24.702343937903141</v>
      </c>
      <c r="N9" s="131"/>
      <c r="O9" s="132"/>
    </row>
    <row r="10" spans="1:15" ht="17.25" customHeight="1" x14ac:dyDescent="0.2">
      <c r="A10" s="233" t="s">
        <v>319</v>
      </c>
      <c r="B10" s="234"/>
      <c r="C10" s="132"/>
      <c r="D10" s="132"/>
      <c r="E10" s="135">
        <f>'5. Ermittlung d. Kalk.-Sätze'!T188</f>
        <v>19305</v>
      </c>
      <c r="F10" s="131"/>
      <c r="G10" s="132"/>
      <c r="I10" s="233" t="s">
        <v>362</v>
      </c>
      <c r="J10" s="234"/>
      <c r="K10" s="132"/>
      <c r="L10" s="132"/>
      <c r="M10" s="135">
        <f>'5. Ermittlung d. Kalk.-Sätze'!T202</f>
        <v>17374.869408300881</v>
      </c>
      <c r="N10" s="131"/>
      <c r="O10" s="132"/>
    </row>
    <row r="11" spans="1:15" ht="17.25" customHeight="1" x14ac:dyDescent="0.2">
      <c r="A11" s="131" t="s">
        <v>326</v>
      </c>
      <c r="B11" s="132"/>
      <c r="C11" s="132"/>
      <c r="D11" s="132"/>
      <c r="E11" s="133">
        <f>E9*E10</f>
        <v>429200</v>
      </c>
      <c r="F11" s="132"/>
      <c r="G11" s="132"/>
      <c r="I11" s="131" t="s">
        <v>326</v>
      </c>
      <c r="J11" s="132"/>
      <c r="K11" s="132"/>
      <c r="L11" s="132"/>
      <c r="M11" s="133">
        <f>M9*M10</f>
        <v>429200</v>
      </c>
      <c r="N11" s="132"/>
      <c r="O11" s="132"/>
    </row>
    <row r="12" spans="1:15" ht="17.25" customHeight="1" x14ac:dyDescent="0.2">
      <c r="A12" s="131" t="s">
        <v>324</v>
      </c>
      <c r="B12" s="132"/>
      <c r="C12" s="132"/>
      <c r="D12" s="132"/>
      <c r="E12" s="150">
        <f>'5. Ermittlung d. Kalk.-Sätze'!T193</f>
        <v>9.655529655529655</v>
      </c>
      <c r="F12" s="131"/>
      <c r="G12" s="132"/>
      <c r="I12" s="131" t="s">
        <v>324</v>
      </c>
      <c r="J12" s="132"/>
      <c r="K12" s="132"/>
      <c r="L12" s="132"/>
      <c r="M12" s="150">
        <f>'5. Ermittlung d. Kalk.-Sätze'!T207</f>
        <v>10.728138187383843</v>
      </c>
      <c r="N12" s="131"/>
      <c r="O12" s="132"/>
    </row>
    <row r="13" spans="1:15" ht="17.25" customHeight="1" x14ac:dyDescent="0.2">
      <c r="A13" s="131" t="s">
        <v>319</v>
      </c>
      <c r="B13" s="132"/>
      <c r="C13" s="132"/>
      <c r="D13" s="132"/>
      <c r="E13" s="135">
        <f>E10</f>
        <v>19305</v>
      </c>
      <c r="F13" s="131"/>
      <c r="G13" s="132"/>
      <c r="I13" s="131" t="s">
        <v>319</v>
      </c>
      <c r="J13" s="132"/>
      <c r="K13" s="132"/>
      <c r="L13" s="132"/>
      <c r="M13" s="135">
        <f>M10</f>
        <v>17374.869408300881</v>
      </c>
      <c r="N13" s="131"/>
      <c r="O13" s="132"/>
    </row>
    <row r="14" spans="1:15" ht="17.25" customHeight="1" x14ac:dyDescent="0.2">
      <c r="A14" s="131" t="s">
        <v>325</v>
      </c>
      <c r="B14" s="132"/>
      <c r="C14" s="132"/>
      <c r="D14" s="132"/>
      <c r="E14" s="133">
        <f>E12*E13</f>
        <v>186400</v>
      </c>
      <c r="F14" s="131"/>
      <c r="G14" s="132"/>
      <c r="I14" s="131" t="s">
        <v>325</v>
      </c>
      <c r="J14" s="132"/>
      <c r="K14" s="132"/>
      <c r="L14" s="132"/>
      <c r="M14" s="133">
        <f>M12*M13</f>
        <v>186400</v>
      </c>
      <c r="N14" s="131"/>
      <c r="O14" s="132"/>
    </row>
    <row r="15" spans="1:15" ht="17.25" customHeight="1" x14ac:dyDescent="0.2">
      <c r="A15" s="131" t="s">
        <v>328</v>
      </c>
      <c r="B15" s="132"/>
      <c r="C15" s="132"/>
      <c r="D15" s="132"/>
      <c r="E15" s="133">
        <f>E14+E11</f>
        <v>615600</v>
      </c>
      <c r="F15" s="232">
        <f>E15/E10</f>
        <v>31.888111888111887</v>
      </c>
      <c r="G15" s="131" t="s">
        <v>380</v>
      </c>
      <c r="I15" s="131" t="s">
        <v>328</v>
      </c>
      <c r="J15" s="132"/>
      <c r="K15" s="132"/>
      <c r="L15" s="132"/>
      <c r="M15" s="133">
        <f>M14+M11</f>
        <v>615600</v>
      </c>
      <c r="N15" s="232">
        <f>M15/M10</f>
        <v>35.430482125286986</v>
      </c>
      <c r="O15" s="131" t="s">
        <v>381</v>
      </c>
    </row>
    <row r="16" spans="1:15" ht="17.25" customHeight="1" x14ac:dyDescent="0.2">
      <c r="A16" s="131"/>
      <c r="B16" s="132"/>
      <c r="C16" s="132"/>
      <c r="D16" s="132"/>
      <c r="E16" s="133"/>
      <c r="F16" s="131"/>
      <c r="G16" s="132"/>
      <c r="I16" s="131"/>
      <c r="J16" s="132"/>
      <c r="K16" s="132"/>
      <c r="L16" s="132"/>
      <c r="M16" s="133"/>
      <c r="N16" s="131"/>
      <c r="O16" s="132"/>
    </row>
    <row r="17" spans="1:15" ht="17.25" customHeight="1" x14ac:dyDescent="0.2">
      <c r="A17" s="131" t="s">
        <v>320</v>
      </c>
      <c r="B17" s="132"/>
      <c r="C17" s="132"/>
      <c r="D17" s="132"/>
      <c r="E17" s="133">
        <f>-'5. Ermittlung d. Kalk.-Sätze'!R166</f>
        <v>799700</v>
      </c>
      <c r="F17" s="131"/>
      <c r="G17" s="132"/>
      <c r="I17" s="131" t="s">
        <v>320</v>
      </c>
      <c r="J17" s="132"/>
      <c r="K17" s="132"/>
      <c r="L17" s="132"/>
      <c r="M17" s="133">
        <f>-'5. Ermittlung d. Kalk.-Sätze'!R166</f>
        <v>799700</v>
      </c>
      <c r="N17" s="131"/>
      <c r="O17" s="132"/>
    </row>
    <row r="18" spans="1:15" ht="17.25" customHeight="1" x14ac:dyDescent="0.2">
      <c r="A18" s="131" t="s">
        <v>321</v>
      </c>
      <c r="B18" s="132"/>
      <c r="C18" s="132"/>
      <c r="D18" s="134">
        <f>'5. Ermittlung d. Kalk.-Sätze'!S168</f>
        <v>3.7013880205076899E-2</v>
      </c>
      <c r="E18" s="133">
        <f>ROUND(E17*D18,-2)</f>
        <v>29600</v>
      </c>
      <c r="F18" s="131"/>
      <c r="G18" s="132"/>
      <c r="I18" s="131" t="s">
        <v>321</v>
      </c>
      <c r="J18" s="132"/>
      <c r="K18" s="132"/>
      <c r="L18" s="134">
        <f>'5. Ermittlung d. Kalk.-Sätze'!S168</f>
        <v>3.7013880205076899E-2</v>
      </c>
      <c r="M18" s="133">
        <f>ROUND(M17*L18,-2)</f>
        <v>29600</v>
      </c>
      <c r="N18" s="131"/>
      <c r="O18" s="132"/>
    </row>
    <row r="19" spans="1:15" ht="17.25" customHeight="1" x14ac:dyDescent="0.2">
      <c r="A19" s="131" t="s">
        <v>327</v>
      </c>
      <c r="B19" s="132"/>
      <c r="C19" s="132"/>
      <c r="D19" s="134"/>
      <c r="E19" s="133">
        <f>SUM(E17:E18)</f>
        <v>829300</v>
      </c>
      <c r="F19" s="131"/>
      <c r="G19" s="132"/>
      <c r="I19" s="131" t="s">
        <v>327</v>
      </c>
      <c r="J19" s="132"/>
      <c r="K19" s="132"/>
      <c r="L19" s="134"/>
      <c r="M19" s="133">
        <f>SUM(M17:M18)</f>
        <v>829300</v>
      </c>
      <c r="N19" s="131"/>
      <c r="O19" s="132"/>
    </row>
    <row r="20" spans="1:15" ht="17.25" customHeight="1" x14ac:dyDescent="0.2">
      <c r="A20" s="131"/>
      <c r="B20" s="132"/>
      <c r="C20" s="132"/>
      <c r="D20" s="134"/>
      <c r="E20" s="133"/>
      <c r="F20" s="131"/>
      <c r="G20" s="132"/>
      <c r="I20" s="131"/>
      <c r="J20" s="132"/>
      <c r="K20" s="132"/>
      <c r="L20" s="134"/>
      <c r="M20" s="133"/>
      <c r="N20" s="131"/>
      <c r="O20" s="132"/>
    </row>
    <row r="21" spans="1:15" ht="17.25" customHeight="1" x14ac:dyDescent="0.2">
      <c r="A21" s="131" t="s">
        <v>322</v>
      </c>
      <c r="B21" s="132"/>
      <c r="C21" s="132"/>
      <c r="D21" s="132"/>
      <c r="E21" s="133">
        <f>E19+E15</f>
        <v>1444900</v>
      </c>
      <c r="F21" s="131"/>
      <c r="G21" s="132"/>
      <c r="I21" s="131" t="s">
        <v>322</v>
      </c>
      <c r="J21" s="132"/>
      <c r="K21" s="132"/>
      <c r="L21" s="132"/>
      <c r="M21" s="133">
        <f>M19+M15</f>
        <v>1444900</v>
      </c>
      <c r="N21" s="131"/>
      <c r="O21" s="132"/>
    </row>
    <row r="22" spans="1:15" ht="17.25" customHeight="1" x14ac:dyDescent="0.2">
      <c r="A22" s="131" t="s">
        <v>329</v>
      </c>
      <c r="B22" s="132"/>
      <c r="C22" s="132"/>
      <c r="D22" s="134">
        <f>'5. Ermittlung d. Kalk.-Sätze'!V174</f>
        <v>0.20409716935428057</v>
      </c>
      <c r="E22" s="133">
        <f>ROUND(E21*D22,-2)</f>
        <v>294900</v>
      </c>
      <c r="F22" s="131"/>
      <c r="G22" s="132"/>
      <c r="I22" s="131" t="s">
        <v>329</v>
      </c>
      <c r="J22" s="132"/>
      <c r="K22" s="132"/>
      <c r="L22" s="134">
        <f>'5. Ermittlung d. Kalk.-Sätze'!V174</f>
        <v>0.20409716935428057</v>
      </c>
      <c r="M22" s="133">
        <f>ROUND(M21*L22,-2)</f>
        <v>294900</v>
      </c>
      <c r="N22" s="131"/>
      <c r="O22" s="132"/>
    </row>
    <row r="23" spans="1:15" ht="17.25" customHeight="1" x14ac:dyDescent="0.2">
      <c r="A23" s="148"/>
      <c r="B23" s="149"/>
      <c r="C23" s="149"/>
      <c r="D23" s="149"/>
      <c r="E23" s="199"/>
      <c r="F23" s="148"/>
      <c r="G23" s="149"/>
      <c r="I23" s="148"/>
      <c r="J23" s="149"/>
      <c r="K23" s="149"/>
      <c r="L23" s="149"/>
      <c r="M23" s="199"/>
      <c r="N23" s="148"/>
      <c r="O23" s="149"/>
    </row>
    <row r="24" spans="1:15" ht="17.25" customHeight="1" x14ac:dyDescent="0.2">
      <c r="A24" s="221" t="s">
        <v>330</v>
      </c>
      <c r="B24" s="222"/>
      <c r="C24" s="222"/>
      <c r="D24" s="222"/>
      <c r="E24" s="223">
        <f>E21+E22</f>
        <v>1739800</v>
      </c>
      <c r="F24" s="200"/>
      <c r="G24" s="201"/>
      <c r="I24" s="221" t="s">
        <v>330</v>
      </c>
      <c r="J24" s="222"/>
      <c r="K24" s="222"/>
      <c r="L24" s="222"/>
      <c r="M24" s="223">
        <f>M21+M22</f>
        <v>1739800</v>
      </c>
      <c r="N24" s="200"/>
      <c r="O24" s="201"/>
    </row>
    <row r="25" spans="1:15" ht="17.25" customHeight="1" x14ac:dyDescent="0.2">
      <c r="A25" s="202" t="s">
        <v>332</v>
      </c>
      <c r="B25" s="203"/>
      <c r="C25" s="203"/>
      <c r="D25" s="203"/>
      <c r="E25" s="204">
        <f>'3. Ergänzg. um kalk. Kosten BÜB'!F22</f>
        <v>1741600</v>
      </c>
      <c r="F25" s="205"/>
      <c r="G25" s="206"/>
      <c r="I25" s="202" t="s">
        <v>332</v>
      </c>
      <c r="J25" s="203"/>
      <c r="K25" s="203"/>
      <c r="L25" s="203"/>
      <c r="M25" s="204">
        <f>'3. Ergänzg. um kalk. Kosten BÜB'!F22</f>
        <v>1741600</v>
      </c>
      <c r="N25" s="205"/>
      <c r="O25" s="206"/>
    </row>
    <row r="26" spans="1:15" ht="17.25" customHeight="1" x14ac:dyDescent="0.2">
      <c r="A26" s="131" t="s">
        <v>344</v>
      </c>
      <c r="B26" s="132"/>
      <c r="C26" s="132"/>
      <c r="D26" s="132"/>
      <c r="E26" s="133">
        <f>E25-E24</f>
        <v>1800</v>
      </c>
      <c r="F26" s="132"/>
      <c r="G26" s="132"/>
      <c r="I26" s="131" t="s">
        <v>344</v>
      </c>
      <c r="J26" s="132"/>
      <c r="K26" s="132"/>
      <c r="L26" s="132"/>
      <c r="M26" s="133">
        <f>M25-M24</f>
        <v>1800</v>
      </c>
      <c r="N26" s="132"/>
      <c r="O26" s="132"/>
    </row>
    <row r="27" spans="1:15" ht="17.25" customHeight="1" x14ac:dyDescent="0.2">
      <c r="A27" s="131" t="s">
        <v>331</v>
      </c>
      <c r="B27" s="132"/>
      <c r="C27" s="132"/>
      <c r="D27" s="132"/>
      <c r="E27" s="133">
        <f>'4. BAB-Ableitung'!W162</f>
        <v>-20200</v>
      </c>
      <c r="F27" s="131"/>
      <c r="G27" s="131"/>
      <c r="I27" s="131" t="s">
        <v>331</v>
      </c>
      <c r="J27" s="132"/>
      <c r="K27" s="132"/>
      <c r="L27" s="132"/>
      <c r="M27" s="133">
        <f>'4. BAB-Ableitung'!W162</f>
        <v>-20200</v>
      </c>
      <c r="N27" s="131"/>
      <c r="O27" s="131"/>
    </row>
    <row r="28" spans="1:15" ht="17.25" customHeight="1" x14ac:dyDescent="0.2">
      <c r="A28" s="131" t="s">
        <v>356</v>
      </c>
      <c r="B28" s="132"/>
      <c r="C28" s="132"/>
      <c r="D28" s="132"/>
      <c r="E28" s="136">
        <f>E26+E27</f>
        <v>-18400</v>
      </c>
      <c r="F28" s="131"/>
      <c r="G28" s="131"/>
      <c r="I28" s="131" t="s">
        <v>356</v>
      </c>
      <c r="J28" s="132"/>
      <c r="K28" s="132"/>
      <c r="L28" s="132"/>
      <c r="M28" s="136">
        <f>M26+M27</f>
        <v>-18400</v>
      </c>
      <c r="N28" s="131"/>
      <c r="O28" s="131"/>
    </row>
    <row r="29" spans="1:15" ht="17.25" customHeight="1" x14ac:dyDescent="0.2">
      <c r="A29" s="131" t="s">
        <v>345</v>
      </c>
      <c r="B29" s="132"/>
      <c r="C29" s="132"/>
      <c r="D29" s="132"/>
      <c r="E29" s="136">
        <f>-'3. Ergänzg. um kalk. Kosten BÜB'!E162</f>
        <v>52600</v>
      </c>
      <c r="F29" s="131"/>
      <c r="G29" s="131"/>
      <c r="I29" s="131" t="s">
        <v>345</v>
      </c>
      <c r="J29" s="132"/>
      <c r="K29" s="132"/>
      <c r="L29" s="132"/>
      <c r="M29" s="136">
        <f>-'3. Ergänzg. um kalk. Kosten BÜB'!E162</f>
        <v>52600</v>
      </c>
      <c r="N29" s="131"/>
      <c r="O29" s="131"/>
    </row>
    <row r="30" spans="1:15" ht="17.25" customHeight="1" x14ac:dyDescent="0.2">
      <c r="A30" s="131" t="s">
        <v>346</v>
      </c>
      <c r="B30" s="132"/>
      <c r="C30" s="132"/>
      <c r="D30" s="132"/>
      <c r="E30" s="219">
        <f>E29+E28</f>
        <v>34200</v>
      </c>
      <c r="F30" s="131"/>
      <c r="G30" s="132"/>
      <c r="I30" s="131" t="s">
        <v>346</v>
      </c>
      <c r="J30" s="132"/>
      <c r="K30" s="132"/>
      <c r="L30" s="132"/>
      <c r="M30" s="219">
        <f>M29+M28</f>
        <v>34200</v>
      </c>
      <c r="N30" s="131"/>
      <c r="O30" s="132"/>
    </row>
    <row r="31" spans="1:15" ht="17.25" customHeight="1" x14ac:dyDescent="0.2">
      <c r="A31" s="131" t="s">
        <v>333</v>
      </c>
      <c r="B31" s="132"/>
      <c r="C31" s="132"/>
      <c r="D31" s="132"/>
      <c r="E31" s="133">
        <f>'1. Fibu-Saldenliste (original)'!C82</f>
        <v>34200</v>
      </c>
      <c r="F31" s="132"/>
      <c r="G31" s="132"/>
      <c r="I31" s="131" t="s">
        <v>333</v>
      </c>
      <c r="J31" s="132"/>
      <c r="K31" s="132"/>
      <c r="L31" s="132"/>
      <c r="M31" s="133">
        <f>'1. Fibu-Saldenliste (original)'!C82</f>
        <v>34200</v>
      </c>
      <c r="N31" s="132"/>
      <c r="O31" s="132"/>
    </row>
    <row r="32" spans="1:15" ht="17.25" customHeight="1" x14ac:dyDescent="0.2">
      <c r="E32" s="122">
        <f>E31-E30</f>
        <v>0</v>
      </c>
      <c r="F32" s="198" t="s">
        <v>402</v>
      </c>
      <c r="M32" s="122">
        <f>M31-M30</f>
        <v>0</v>
      </c>
      <c r="N32" s="198" t="s">
        <v>402</v>
      </c>
    </row>
    <row r="36" spans="1:7" ht="17.25" customHeight="1" outlineLevel="1" x14ac:dyDescent="0.2">
      <c r="A36" s="96" t="s">
        <v>334</v>
      </c>
      <c r="B36" s="97"/>
      <c r="C36" s="97"/>
      <c r="D36" s="97"/>
      <c r="E36" s="97"/>
      <c r="F36" s="97"/>
      <c r="G36" s="369" t="s">
        <v>409</v>
      </c>
    </row>
    <row r="37" spans="1:7" ht="17.25" customHeight="1" outlineLevel="1" x14ac:dyDescent="0.2"/>
    <row r="38" spans="1:7" ht="17.25" customHeight="1" outlineLevel="1" x14ac:dyDescent="0.2">
      <c r="A38" s="233" t="s">
        <v>323</v>
      </c>
      <c r="B38" s="234"/>
      <c r="C38" s="132"/>
      <c r="D38" s="132"/>
      <c r="E38" s="150">
        <f>'5. Ermittlung d. Kalk.-Sätze'!T189</f>
        <v>22.232582232582232</v>
      </c>
      <c r="F38" s="131"/>
      <c r="G38" s="132"/>
    </row>
    <row r="39" spans="1:7" ht="17.25" customHeight="1" outlineLevel="1" x14ac:dyDescent="0.2">
      <c r="A39" s="233" t="s">
        <v>319</v>
      </c>
      <c r="B39" s="234"/>
      <c r="C39" s="132"/>
      <c r="D39" s="132"/>
      <c r="E39" s="135">
        <f>'5. Ermittlung d. Kalk.-Sätze'!T202</f>
        <v>17374.869408300881</v>
      </c>
      <c r="F39" s="131"/>
      <c r="G39" s="132"/>
    </row>
    <row r="40" spans="1:7" ht="17.25" customHeight="1" outlineLevel="1" x14ac:dyDescent="0.2">
      <c r="A40" s="131" t="s">
        <v>326</v>
      </c>
      <c r="B40" s="132"/>
      <c r="C40" s="132"/>
      <c r="D40" s="132"/>
      <c r="E40" s="133">
        <f>ROUND(E38*E39,-2)</f>
        <v>386300</v>
      </c>
      <c r="F40" s="132"/>
      <c r="G40" s="132"/>
    </row>
    <row r="41" spans="1:7" ht="17.25" customHeight="1" outlineLevel="1" x14ac:dyDescent="0.2">
      <c r="A41" s="131" t="s">
        <v>324</v>
      </c>
      <c r="B41" s="132"/>
      <c r="C41" s="132"/>
      <c r="D41" s="132"/>
      <c r="E41" s="150">
        <f>'5. Ermittlung d. Kalk.-Sätze'!T193</f>
        <v>9.655529655529655</v>
      </c>
      <c r="F41" s="131"/>
      <c r="G41" s="132"/>
    </row>
    <row r="42" spans="1:7" ht="17.25" customHeight="1" outlineLevel="1" x14ac:dyDescent="0.2">
      <c r="A42" s="131" t="s">
        <v>319</v>
      </c>
      <c r="B42" s="132"/>
      <c r="C42" s="132"/>
      <c r="D42" s="132"/>
      <c r="E42" s="135">
        <f>E39</f>
        <v>17374.869408300881</v>
      </c>
      <c r="F42" s="131"/>
      <c r="G42" s="132"/>
    </row>
    <row r="43" spans="1:7" ht="17.25" customHeight="1" outlineLevel="1" x14ac:dyDescent="0.2">
      <c r="A43" s="131" t="s">
        <v>325</v>
      </c>
      <c r="B43" s="132"/>
      <c r="C43" s="132"/>
      <c r="D43" s="132"/>
      <c r="E43" s="133">
        <f>ROUND(E41*E42,-2)</f>
        <v>167800</v>
      </c>
      <c r="F43" s="131"/>
      <c r="G43" s="132"/>
    </row>
    <row r="44" spans="1:7" ht="17.25" customHeight="1" outlineLevel="1" x14ac:dyDescent="0.2">
      <c r="A44" s="131" t="s">
        <v>328</v>
      </c>
      <c r="B44" s="132"/>
      <c r="C44" s="132"/>
      <c r="D44" s="132"/>
      <c r="E44" s="133">
        <f>E43+E40</f>
        <v>554100</v>
      </c>
      <c r="F44" s="232">
        <f>E44/E39</f>
        <v>31.890887176123321</v>
      </c>
      <c r="G44" s="131" t="s">
        <v>380</v>
      </c>
    </row>
    <row r="45" spans="1:7" ht="17.25" customHeight="1" outlineLevel="1" x14ac:dyDescent="0.2">
      <c r="A45" s="131"/>
      <c r="B45" s="132"/>
      <c r="C45" s="132"/>
      <c r="D45" s="132"/>
      <c r="E45" s="133"/>
      <c r="F45" s="131"/>
      <c r="G45" s="132"/>
    </row>
    <row r="46" spans="1:7" ht="17.25" customHeight="1" outlineLevel="1" x14ac:dyDescent="0.2">
      <c r="A46" s="131" t="s">
        <v>320</v>
      </c>
      <c r="B46" s="132"/>
      <c r="C46" s="132"/>
      <c r="D46" s="132"/>
      <c r="E46" s="133">
        <f>-'5. Ermittlung d. Kalk.-Sätze'!R166</f>
        <v>799700</v>
      </c>
      <c r="F46" s="131"/>
      <c r="G46" s="132"/>
    </row>
    <row r="47" spans="1:7" ht="17.25" customHeight="1" outlineLevel="1" x14ac:dyDescent="0.2">
      <c r="A47" s="131" t="s">
        <v>321</v>
      </c>
      <c r="B47" s="132"/>
      <c r="C47" s="132"/>
      <c r="D47" s="134">
        <f>'5. Ermittlung d. Kalk.-Sätze'!S168</f>
        <v>3.7013880205076899E-2</v>
      </c>
      <c r="E47" s="133">
        <f>ROUND(E46*D47,-2)</f>
        <v>29600</v>
      </c>
      <c r="F47" s="131"/>
      <c r="G47" s="132"/>
    </row>
    <row r="48" spans="1:7" ht="17.25" customHeight="1" outlineLevel="1" x14ac:dyDescent="0.2">
      <c r="A48" s="131" t="s">
        <v>327</v>
      </c>
      <c r="B48" s="132"/>
      <c r="C48" s="132"/>
      <c r="D48" s="134"/>
      <c r="E48" s="133">
        <f>SUM(E46:E47)</f>
        <v>829300</v>
      </c>
      <c r="F48" s="131"/>
      <c r="G48" s="132"/>
    </row>
    <row r="49" spans="1:7" ht="17.25" customHeight="1" outlineLevel="1" x14ac:dyDescent="0.2">
      <c r="A49" s="131"/>
      <c r="B49" s="132"/>
      <c r="C49" s="132"/>
      <c r="D49" s="134"/>
      <c r="E49" s="133"/>
      <c r="F49" s="131"/>
      <c r="G49" s="132"/>
    </row>
    <row r="50" spans="1:7" ht="17.25" customHeight="1" outlineLevel="1" x14ac:dyDescent="0.2">
      <c r="A50" s="131" t="s">
        <v>322</v>
      </c>
      <c r="B50" s="132"/>
      <c r="C50" s="132"/>
      <c r="D50" s="132"/>
      <c r="E50" s="133">
        <f>E48+E44</f>
        <v>1383400</v>
      </c>
      <c r="F50" s="131"/>
      <c r="G50" s="132"/>
    </row>
    <row r="51" spans="1:7" ht="17.25" customHeight="1" outlineLevel="1" x14ac:dyDescent="0.2">
      <c r="A51" s="131" t="s">
        <v>329</v>
      </c>
      <c r="B51" s="132"/>
      <c r="C51" s="132"/>
      <c r="D51" s="134">
        <f>'5. Ermittlung d. Kalk.-Sätze'!V174</f>
        <v>0.20409716935428057</v>
      </c>
      <c r="E51" s="133">
        <f>ROUND(E50*D51,-2)</f>
        <v>282300</v>
      </c>
      <c r="F51" s="131"/>
      <c r="G51" s="132"/>
    </row>
    <row r="52" spans="1:7" ht="17.25" customHeight="1" outlineLevel="1" x14ac:dyDescent="0.2">
      <c r="A52" s="148"/>
      <c r="B52" s="149"/>
      <c r="C52" s="149"/>
      <c r="D52" s="149"/>
      <c r="E52" s="199"/>
      <c r="F52" s="148"/>
      <c r="G52" s="149"/>
    </row>
    <row r="53" spans="1:7" ht="17.25" customHeight="1" outlineLevel="1" x14ac:dyDescent="0.2">
      <c r="A53" s="221" t="s">
        <v>330</v>
      </c>
      <c r="B53" s="222"/>
      <c r="C53" s="222"/>
      <c r="D53" s="222"/>
      <c r="E53" s="223">
        <f>E50+E51</f>
        <v>1665700</v>
      </c>
      <c r="F53" s="200"/>
      <c r="G53" s="201"/>
    </row>
    <row r="54" spans="1:7" ht="17.25" customHeight="1" outlineLevel="1" x14ac:dyDescent="0.2">
      <c r="A54" s="202" t="s">
        <v>332</v>
      </c>
      <c r="B54" s="203"/>
      <c r="C54" s="203"/>
      <c r="D54" s="203"/>
      <c r="E54" s="204">
        <f>'3. Ergänzg. um kalk. Kosten BÜB'!F22</f>
        <v>1741600</v>
      </c>
      <c r="F54" s="205"/>
      <c r="G54" s="206"/>
    </row>
    <row r="55" spans="1:7" ht="17.25" customHeight="1" outlineLevel="1" x14ac:dyDescent="0.2">
      <c r="A55" s="131" t="s">
        <v>344</v>
      </c>
      <c r="B55" s="132"/>
      <c r="C55" s="132"/>
      <c r="D55" s="132"/>
      <c r="E55" s="133">
        <f>E54-E53</f>
        <v>75900</v>
      </c>
      <c r="F55" s="132"/>
      <c r="G55" s="132"/>
    </row>
    <row r="56" spans="1:7" ht="17.25" customHeight="1" outlineLevel="1" x14ac:dyDescent="0.2">
      <c r="A56" s="131" t="s">
        <v>331</v>
      </c>
      <c r="B56" s="132"/>
      <c r="C56" s="132"/>
      <c r="D56" s="132"/>
      <c r="E56" s="133">
        <f>'4. BAB-Ableitung'!W162</f>
        <v>-20200</v>
      </c>
      <c r="F56" s="131"/>
      <c r="G56" s="131"/>
    </row>
    <row r="57" spans="1:7" ht="17.25" customHeight="1" outlineLevel="1" x14ac:dyDescent="0.2">
      <c r="A57" s="131" t="s">
        <v>356</v>
      </c>
      <c r="B57" s="132"/>
      <c r="C57" s="132"/>
      <c r="D57" s="132"/>
      <c r="E57" s="136">
        <f>E55+E56</f>
        <v>55700</v>
      </c>
      <c r="F57" s="131"/>
      <c r="G57" s="131"/>
    </row>
    <row r="58" spans="1:7" ht="17.25" customHeight="1" outlineLevel="1" x14ac:dyDescent="0.2">
      <c r="A58" s="131" t="s">
        <v>345</v>
      </c>
      <c r="B58" s="132"/>
      <c r="C58" s="132"/>
      <c r="D58" s="132"/>
      <c r="E58" s="136">
        <f>-'3. Ergänzg. um kalk. Kosten BÜB'!E162</f>
        <v>52600</v>
      </c>
      <c r="F58" s="131"/>
      <c r="G58" s="131"/>
    </row>
    <row r="59" spans="1:7" ht="17.25" customHeight="1" outlineLevel="1" x14ac:dyDescent="0.2">
      <c r="A59" s="131" t="s">
        <v>346</v>
      </c>
      <c r="B59" s="132"/>
      <c r="C59" s="132"/>
      <c r="D59" s="132"/>
      <c r="E59" s="219">
        <f>E58+E57</f>
        <v>108300</v>
      </c>
      <c r="F59" s="131"/>
      <c r="G59" s="132"/>
    </row>
    <row r="60" spans="1:7" ht="17.25" customHeight="1" outlineLevel="1" x14ac:dyDescent="0.2">
      <c r="A60" s="131" t="s">
        <v>333</v>
      </c>
      <c r="B60" s="132"/>
      <c r="C60" s="132"/>
      <c r="D60" s="132"/>
      <c r="E60" s="133">
        <f>'1. Fibu-Saldenliste (original)'!C82</f>
        <v>34200</v>
      </c>
      <c r="F60" s="132"/>
      <c r="G60" s="132"/>
    </row>
    <row r="61" spans="1:7" ht="17.25" customHeight="1" outlineLevel="1" x14ac:dyDescent="0.2">
      <c r="E61" s="122">
        <f>E60-E59</f>
        <v>-74100</v>
      </c>
      <c r="F61" s="198" t="s">
        <v>402</v>
      </c>
    </row>
  </sheetData>
  <pageMargins left="0.70866141732283472" right="0.37" top="0.78740157480314965" bottom="0.78740157480314965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8"/>
  <sheetViews>
    <sheetView zoomScale="85" zoomScaleNormal="85" workbookViewId="0">
      <pane xSplit="14" ySplit="4" topLeftCell="T137" activePane="bottomRight" state="frozen"/>
      <selection pane="topRight" activeCell="O1" sqref="O1"/>
      <selection pane="bottomLeft" activeCell="A5" sqref="A5"/>
      <selection pane="bottomRight" activeCell="E145" sqref="E145"/>
    </sheetView>
  </sheetViews>
  <sheetFormatPr baseColWidth="10" defaultRowHeight="12.75" outlineLevelCol="1" x14ac:dyDescent="0.2"/>
  <cols>
    <col min="1" max="1" width="2.85546875" style="1" customWidth="1"/>
    <col min="2" max="2" width="2.85546875" style="15" customWidth="1"/>
    <col min="3" max="3" width="4.42578125" customWidth="1"/>
    <col min="4" max="4" width="33.140625" style="14" customWidth="1"/>
    <col min="5" max="5" width="12.7109375" style="3" customWidth="1"/>
    <col min="6" max="6" width="12.28515625" style="3" customWidth="1"/>
    <col min="7" max="7" width="15.140625" style="3" customWidth="1"/>
    <col min="8" max="8" width="15.5703125" style="3" customWidth="1" outlineLevel="1"/>
    <col min="9" max="9" width="12.7109375" style="3" customWidth="1" outlineLevel="1"/>
    <col min="10" max="11" width="13.7109375" style="3" customWidth="1" outlineLevel="1"/>
    <col min="12" max="12" width="10.7109375" style="3" customWidth="1" outlineLevel="1"/>
    <col min="13" max="13" width="8.7109375" style="25" customWidth="1" outlineLevel="1"/>
    <col min="14" max="14" width="6.42578125" style="3" customWidth="1"/>
    <col min="15" max="21" width="11.42578125" style="63"/>
    <col min="22" max="29" width="12.28515625" style="5" customWidth="1"/>
  </cols>
  <sheetData>
    <row r="1" spans="1:32" ht="18" x14ac:dyDescent="0.25">
      <c r="A1" s="51" t="s">
        <v>5</v>
      </c>
      <c r="B1" s="53"/>
      <c r="C1" s="54"/>
      <c r="D1" s="55"/>
      <c r="E1" s="52"/>
      <c r="F1" s="52"/>
      <c r="G1" s="52"/>
      <c r="H1" s="52"/>
      <c r="I1" s="52"/>
      <c r="J1" s="52"/>
      <c r="K1" s="52"/>
      <c r="L1" s="52"/>
    </row>
    <row r="2" spans="1:32" ht="3.75" customHeight="1" x14ac:dyDescent="0.2"/>
    <row r="3" spans="1:32" ht="15.75" x14ac:dyDescent="0.25">
      <c r="A3" s="56" t="s">
        <v>201</v>
      </c>
      <c r="B3" s="53"/>
      <c r="C3" s="54"/>
      <c r="D3" s="55"/>
      <c r="E3" s="55"/>
      <c r="F3" s="55"/>
      <c r="G3" s="55"/>
      <c r="H3" s="55"/>
      <c r="I3" s="58" t="s">
        <v>196</v>
      </c>
      <c r="J3" s="58" t="s">
        <v>196</v>
      </c>
      <c r="K3" s="58" t="s">
        <v>196</v>
      </c>
      <c r="O3" s="64" t="s">
        <v>183</v>
      </c>
      <c r="P3" s="64" t="s">
        <v>184</v>
      </c>
      <c r="Q3" s="64" t="s">
        <v>185</v>
      </c>
      <c r="R3" s="64" t="s">
        <v>186</v>
      </c>
      <c r="S3" s="64" t="s">
        <v>187</v>
      </c>
      <c r="T3" s="64" t="s">
        <v>188</v>
      </c>
      <c r="U3" s="64" t="s">
        <v>189</v>
      </c>
      <c r="V3" s="60" t="s">
        <v>190</v>
      </c>
      <c r="W3" s="60" t="s">
        <v>191</v>
      </c>
      <c r="X3" s="78" t="s">
        <v>192</v>
      </c>
      <c r="Y3" s="60" t="s">
        <v>193</v>
      </c>
      <c r="Z3" s="78" t="s">
        <v>194</v>
      </c>
      <c r="AA3" s="78" t="s">
        <v>198</v>
      </c>
      <c r="AB3" s="60" t="s">
        <v>195</v>
      </c>
    </row>
    <row r="4" spans="1:32" x14ac:dyDescent="0.2">
      <c r="E4" s="16" t="s">
        <v>71</v>
      </c>
      <c r="F4" s="71" t="s">
        <v>72</v>
      </c>
      <c r="G4" s="50" t="s">
        <v>73</v>
      </c>
      <c r="H4" s="50" t="s">
        <v>74</v>
      </c>
      <c r="I4" s="58" t="s">
        <v>75</v>
      </c>
      <c r="J4" s="58" t="s">
        <v>76</v>
      </c>
      <c r="K4" s="58" t="s">
        <v>77</v>
      </c>
      <c r="L4" s="50" t="s">
        <v>78</v>
      </c>
      <c r="M4" s="26" t="s">
        <v>79</v>
      </c>
    </row>
    <row r="5" spans="1:32" x14ac:dyDescent="0.2">
      <c r="A5" s="66" t="s">
        <v>9</v>
      </c>
      <c r="B5" s="67"/>
      <c r="C5" s="68"/>
      <c r="D5" s="69"/>
      <c r="E5" s="5"/>
      <c r="F5" s="5"/>
    </row>
    <row r="6" spans="1:32" x14ac:dyDescent="0.2">
      <c r="B6" s="13" t="s">
        <v>10</v>
      </c>
      <c r="E6" s="5"/>
      <c r="F6" s="5"/>
    </row>
    <row r="7" spans="1:32" x14ac:dyDescent="0.2">
      <c r="C7" t="s">
        <v>6</v>
      </c>
      <c r="E7" s="5">
        <f>'1. Fibu-Saldenliste (original)'!C5</f>
        <v>1689400</v>
      </c>
      <c r="F7" s="5">
        <f>G23*1.2</f>
        <v>-142440</v>
      </c>
      <c r="G7" s="5">
        <f>E7+F7</f>
        <v>1546960</v>
      </c>
      <c r="H7" s="5">
        <f>G7</f>
        <v>1546960</v>
      </c>
      <c r="I7" s="5">
        <v>0</v>
      </c>
      <c r="J7" s="5">
        <v>0</v>
      </c>
      <c r="K7" s="5">
        <v>0</v>
      </c>
      <c r="L7" s="5">
        <v>0</v>
      </c>
      <c r="M7" s="25">
        <f>SUM(H7:L7)-G7</f>
        <v>0</v>
      </c>
      <c r="O7" s="63">
        <v>1</v>
      </c>
      <c r="U7" s="63">
        <f>1-O7-P7-Q7-R7-S7-T7</f>
        <v>0</v>
      </c>
      <c r="V7" s="5">
        <f>$G7*O7</f>
        <v>1546960</v>
      </c>
      <c r="W7" s="5">
        <f t="shared" ref="W7:AB7" si="0">$G7*P7</f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>SUM(V7:AB7)</f>
        <v>1546960</v>
      </c>
      <c r="AD7" s="62">
        <f>AC7-G7</f>
        <v>0</v>
      </c>
    </row>
    <row r="8" spans="1:32" x14ac:dyDescent="0.2">
      <c r="C8" s="57" t="s">
        <v>172</v>
      </c>
      <c r="D8" s="59"/>
      <c r="E8" s="5"/>
      <c r="F8" s="5">
        <f>-F7</f>
        <v>142440</v>
      </c>
      <c r="G8" s="5">
        <f>E8+F8</f>
        <v>142440</v>
      </c>
      <c r="H8" s="5">
        <f>G8</f>
        <v>142440</v>
      </c>
      <c r="I8" s="5">
        <v>0</v>
      </c>
      <c r="J8" s="5">
        <v>0</v>
      </c>
      <c r="K8" s="5">
        <v>0</v>
      </c>
      <c r="L8" s="5">
        <v>0</v>
      </c>
      <c r="M8" s="25">
        <f>SUM(H8:L8)-G8</f>
        <v>0</v>
      </c>
      <c r="O8" s="63">
        <v>1</v>
      </c>
      <c r="U8" s="63">
        <f>1-O8-P8-Q8-R8-S8-T8</f>
        <v>0</v>
      </c>
      <c r="V8" s="5">
        <f>$G8*O8</f>
        <v>142440</v>
      </c>
      <c r="W8" s="5">
        <f t="shared" ref="W8:AB9" si="1">$G8*P8</f>
        <v>0</v>
      </c>
      <c r="X8" s="5">
        <f t="shared" si="1"/>
        <v>0</v>
      </c>
      <c r="Y8" s="5">
        <f t="shared" si="1"/>
        <v>0</v>
      </c>
      <c r="Z8" s="5">
        <f t="shared" si="1"/>
        <v>0</v>
      </c>
      <c r="AA8" s="5">
        <f t="shared" si="1"/>
        <v>0</v>
      </c>
      <c r="AB8" s="5">
        <f t="shared" si="1"/>
        <v>0</v>
      </c>
      <c r="AC8" s="5">
        <f>SUM(V8:AB8)</f>
        <v>142440</v>
      </c>
      <c r="AD8" s="62">
        <f>AC8-G8</f>
        <v>0</v>
      </c>
    </row>
    <row r="9" spans="1:32" x14ac:dyDescent="0.2">
      <c r="C9" t="s">
        <v>7</v>
      </c>
      <c r="E9" s="5">
        <f>'1. Fibu-Saldenliste (original)'!C6</f>
        <v>85600</v>
      </c>
      <c r="F9" s="5">
        <v>0</v>
      </c>
      <c r="G9" s="5">
        <f>E9+F9</f>
        <v>85600</v>
      </c>
      <c r="H9" s="5">
        <f>G9</f>
        <v>85600</v>
      </c>
      <c r="I9" s="5">
        <v>0</v>
      </c>
      <c r="J9" s="5">
        <v>0</v>
      </c>
      <c r="K9" s="5">
        <v>0</v>
      </c>
      <c r="L9" s="5">
        <v>0</v>
      </c>
      <c r="M9" s="25">
        <f t="shared" ref="M9:M77" si="2">SUM(H9:L9)-G9</f>
        <v>0</v>
      </c>
      <c r="O9" s="63">
        <v>1</v>
      </c>
      <c r="U9" s="63">
        <f>1-O9-P9-Q9-R9-S9-T9</f>
        <v>0</v>
      </c>
      <c r="V9" s="5">
        <f>$G9*O9</f>
        <v>85600</v>
      </c>
      <c r="W9" s="5">
        <f t="shared" si="1"/>
        <v>0</v>
      </c>
      <c r="X9" s="5">
        <f t="shared" si="1"/>
        <v>0</v>
      </c>
      <c r="Y9" s="5">
        <f t="shared" si="1"/>
        <v>0</v>
      </c>
      <c r="Z9" s="5">
        <f t="shared" si="1"/>
        <v>0</v>
      </c>
      <c r="AA9" s="5">
        <f t="shared" si="1"/>
        <v>0</v>
      </c>
      <c r="AB9" s="5">
        <f t="shared" si="1"/>
        <v>0</v>
      </c>
      <c r="AC9" s="5">
        <f>SUM(V9:AB9)</f>
        <v>85600</v>
      </c>
      <c r="AD9" s="62">
        <f>AC9-G9</f>
        <v>0</v>
      </c>
    </row>
    <row r="10" spans="1:32" x14ac:dyDescent="0.2">
      <c r="B10" s="13" t="s">
        <v>174</v>
      </c>
      <c r="E10" s="6">
        <f t="shared" ref="E10:L10" si="3">SUM(E7:E9)</f>
        <v>1775000</v>
      </c>
      <c r="F10" s="6">
        <f t="shared" si="3"/>
        <v>0</v>
      </c>
      <c r="G10" s="6">
        <f t="shared" si="3"/>
        <v>1775000</v>
      </c>
      <c r="H10" s="6">
        <f t="shared" si="3"/>
        <v>1775000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25">
        <f>SUM(H10:L10)-G10</f>
        <v>0</v>
      </c>
      <c r="V10" s="6">
        <f t="shared" ref="V10:AC10" si="4">SUM(V7:V9)</f>
        <v>1775000</v>
      </c>
      <c r="W10" s="6">
        <f t="shared" si="4"/>
        <v>0</v>
      </c>
      <c r="X10" s="6">
        <f t="shared" si="4"/>
        <v>0</v>
      </c>
      <c r="Y10" s="6">
        <f t="shared" si="4"/>
        <v>0</v>
      </c>
      <c r="Z10" s="6">
        <f t="shared" si="4"/>
        <v>0</v>
      </c>
      <c r="AA10" s="6">
        <f t="shared" si="4"/>
        <v>0</v>
      </c>
      <c r="AB10" s="6">
        <f t="shared" si="4"/>
        <v>0</v>
      </c>
      <c r="AC10" s="6">
        <f t="shared" si="4"/>
        <v>1775000</v>
      </c>
      <c r="AD10" s="62">
        <f>AC10-G10</f>
        <v>0</v>
      </c>
    </row>
    <row r="11" spans="1:32" x14ac:dyDescent="0.2">
      <c r="B11" s="13" t="s">
        <v>11</v>
      </c>
      <c r="E11" s="5"/>
      <c r="F11" s="5"/>
      <c r="G11" s="5"/>
      <c r="H11" s="5"/>
      <c r="I11" s="5"/>
      <c r="J11" s="5"/>
      <c r="K11" s="5"/>
      <c r="L11" s="5"/>
    </row>
    <row r="12" spans="1:32" x14ac:dyDescent="0.2">
      <c r="C12" t="s">
        <v>8</v>
      </c>
      <c r="E12" s="6">
        <f>'1. Fibu-Saldenliste (original)'!C7</f>
        <v>-3300</v>
      </c>
      <c r="F12" s="6">
        <v>0</v>
      </c>
      <c r="G12" s="6">
        <f>E12+F12</f>
        <v>-3300</v>
      </c>
      <c r="H12" s="6">
        <f>G12</f>
        <v>-3300</v>
      </c>
      <c r="I12" s="6">
        <v>0</v>
      </c>
      <c r="J12" s="6">
        <v>0</v>
      </c>
      <c r="K12" s="6">
        <v>0</v>
      </c>
      <c r="L12" s="6">
        <v>0</v>
      </c>
      <c r="M12" s="25">
        <f t="shared" si="2"/>
        <v>0</v>
      </c>
      <c r="O12" s="63">
        <v>1</v>
      </c>
      <c r="U12" s="63">
        <f>1-O12-P12-Q12-R12-S12-T12</f>
        <v>0</v>
      </c>
      <c r="V12" s="5">
        <f t="shared" ref="V12:AB12" si="5">$G12*O12</f>
        <v>-3300</v>
      </c>
      <c r="W12" s="5">
        <f t="shared" si="5"/>
        <v>0</v>
      </c>
      <c r="X12" s="5">
        <f t="shared" si="5"/>
        <v>0</v>
      </c>
      <c r="Y12" s="5">
        <f t="shared" si="5"/>
        <v>0</v>
      </c>
      <c r="Z12" s="5">
        <f t="shared" si="5"/>
        <v>0</v>
      </c>
      <c r="AA12" s="5">
        <f t="shared" si="5"/>
        <v>0</v>
      </c>
      <c r="AB12" s="5">
        <f t="shared" si="5"/>
        <v>0</v>
      </c>
      <c r="AC12" s="5">
        <f>SUM(V12:AB12)</f>
        <v>-3300</v>
      </c>
      <c r="AD12" s="62">
        <f>AC12-G12</f>
        <v>0</v>
      </c>
    </row>
    <row r="13" spans="1:32" x14ac:dyDescent="0.2">
      <c r="B13" s="13" t="s">
        <v>12</v>
      </c>
      <c r="E13" s="39">
        <f t="shared" ref="E13:L13" si="6">E10+E12</f>
        <v>1771700</v>
      </c>
      <c r="F13" s="39">
        <f t="shared" si="6"/>
        <v>0</v>
      </c>
      <c r="G13" s="11">
        <f t="shared" si="6"/>
        <v>1771700</v>
      </c>
      <c r="H13" s="11">
        <f t="shared" si="6"/>
        <v>1771700</v>
      </c>
      <c r="I13" s="11">
        <f t="shared" si="6"/>
        <v>0</v>
      </c>
      <c r="J13" s="11">
        <f t="shared" si="6"/>
        <v>0</v>
      </c>
      <c r="K13" s="11">
        <f t="shared" si="6"/>
        <v>0</v>
      </c>
      <c r="L13" s="11">
        <f t="shared" si="6"/>
        <v>0</v>
      </c>
      <c r="M13" s="25">
        <f t="shared" si="2"/>
        <v>0</v>
      </c>
      <c r="V13" s="11">
        <f t="shared" ref="V13:AC13" si="7">V10+V12</f>
        <v>1771700</v>
      </c>
      <c r="W13" s="11">
        <f t="shared" si="7"/>
        <v>0</v>
      </c>
      <c r="X13" s="11">
        <f t="shared" si="7"/>
        <v>0</v>
      </c>
      <c r="Y13" s="11">
        <f t="shared" si="7"/>
        <v>0</v>
      </c>
      <c r="Z13" s="11">
        <f t="shared" si="7"/>
        <v>0</v>
      </c>
      <c r="AA13" s="11">
        <f t="shared" si="7"/>
        <v>0</v>
      </c>
      <c r="AB13" s="11">
        <f t="shared" si="7"/>
        <v>0</v>
      </c>
      <c r="AC13" s="11">
        <f t="shared" si="7"/>
        <v>1771700</v>
      </c>
      <c r="AD13" s="62">
        <f>AC13-G13</f>
        <v>0</v>
      </c>
    </row>
    <row r="14" spans="1:32" x14ac:dyDescent="0.2">
      <c r="A14" s="66" t="s">
        <v>13</v>
      </c>
      <c r="B14" s="67"/>
      <c r="C14" s="68"/>
      <c r="D14" s="69"/>
      <c r="E14" s="74"/>
      <c r="F14" s="5"/>
      <c r="G14" s="5"/>
      <c r="H14" s="5"/>
      <c r="I14" s="5"/>
      <c r="J14" s="5"/>
      <c r="K14" s="5"/>
      <c r="L14" s="5"/>
      <c r="V14" s="61"/>
      <c r="W14" s="61"/>
      <c r="X14" s="61"/>
      <c r="Y14" s="61"/>
      <c r="Z14" s="61"/>
      <c r="AA14" s="61"/>
      <c r="AB14" s="61"/>
      <c r="AC14" s="61"/>
      <c r="AD14" s="4"/>
      <c r="AE14" s="4"/>
      <c r="AF14" s="4"/>
    </row>
    <row r="15" spans="1:32" x14ac:dyDescent="0.2">
      <c r="C15" t="s">
        <v>14</v>
      </c>
      <c r="E15" s="5">
        <f>'1. Fibu-Saldenliste (original)'!C8</f>
        <v>9100</v>
      </c>
      <c r="F15" s="75">
        <f>-E15</f>
        <v>-9100</v>
      </c>
      <c r="G15" s="5">
        <f>E15+F15</f>
        <v>0</v>
      </c>
      <c r="H15" s="5">
        <f>G15</f>
        <v>0</v>
      </c>
      <c r="I15" s="5">
        <v>0</v>
      </c>
      <c r="J15" s="5">
        <v>0</v>
      </c>
      <c r="K15" s="5">
        <v>0</v>
      </c>
      <c r="L15" s="5">
        <v>0</v>
      </c>
      <c r="M15" s="25">
        <f t="shared" si="2"/>
        <v>0</v>
      </c>
      <c r="V15" s="5">
        <f t="shared" ref="V15:AB17" si="8">$G15*O15</f>
        <v>0</v>
      </c>
      <c r="W15" s="5">
        <f t="shared" si="8"/>
        <v>0</v>
      </c>
      <c r="X15" s="5">
        <f t="shared" si="8"/>
        <v>0</v>
      </c>
      <c r="Y15" s="5">
        <f t="shared" si="8"/>
        <v>0</v>
      </c>
      <c r="Z15" s="5">
        <f t="shared" si="8"/>
        <v>0</v>
      </c>
      <c r="AA15" s="5">
        <f t="shared" si="8"/>
        <v>0</v>
      </c>
      <c r="AB15" s="5">
        <f t="shared" si="8"/>
        <v>0</v>
      </c>
      <c r="AC15" s="5">
        <f>SUM(V15:AB15)</f>
        <v>0</v>
      </c>
      <c r="AD15" s="62">
        <f>AC15-G15</f>
        <v>0</v>
      </c>
    </row>
    <row r="16" spans="1:32" x14ac:dyDescent="0.2">
      <c r="C16" t="s">
        <v>15</v>
      </c>
      <c r="E16" s="5">
        <f>'1. Fibu-Saldenliste (original)'!C9</f>
        <v>-5700</v>
      </c>
      <c r="F16" s="75">
        <f>-E16</f>
        <v>5700</v>
      </c>
      <c r="G16" s="5">
        <f>E16+F16</f>
        <v>0</v>
      </c>
      <c r="H16" s="5">
        <f>G16</f>
        <v>0</v>
      </c>
      <c r="I16" s="5">
        <v>0</v>
      </c>
      <c r="J16" s="5">
        <v>0</v>
      </c>
      <c r="K16" s="5">
        <v>0</v>
      </c>
      <c r="L16" s="5">
        <v>0</v>
      </c>
      <c r="M16" s="25">
        <f t="shared" si="2"/>
        <v>0</v>
      </c>
      <c r="V16" s="5">
        <f t="shared" si="8"/>
        <v>0</v>
      </c>
      <c r="W16" s="5">
        <f t="shared" si="8"/>
        <v>0</v>
      </c>
      <c r="X16" s="5">
        <f t="shared" si="8"/>
        <v>0</v>
      </c>
      <c r="Y16" s="5">
        <f t="shared" si="8"/>
        <v>0</v>
      </c>
      <c r="Z16" s="5">
        <f t="shared" si="8"/>
        <v>0</v>
      </c>
      <c r="AA16" s="5">
        <f t="shared" si="8"/>
        <v>0</v>
      </c>
      <c r="AB16" s="5">
        <f t="shared" si="8"/>
        <v>0</v>
      </c>
      <c r="AC16" s="5">
        <f>SUM(V16:AB16)</f>
        <v>0</v>
      </c>
      <c r="AD16" s="62">
        <f>AC16-G16</f>
        <v>0</v>
      </c>
    </row>
    <row r="17" spans="1:30" x14ac:dyDescent="0.2">
      <c r="C17" t="s">
        <v>16</v>
      </c>
      <c r="E17" s="5">
        <f>'1. Fibu-Saldenliste (original)'!C10</f>
        <v>-30100</v>
      </c>
      <c r="F17" s="5">
        <v>0</v>
      </c>
      <c r="G17" s="5">
        <f>E17+F17</f>
        <v>-30100</v>
      </c>
      <c r="H17" s="5">
        <f>G17</f>
        <v>-30100</v>
      </c>
      <c r="I17" s="5">
        <v>0</v>
      </c>
      <c r="J17" s="5">
        <v>0</v>
      </c>
      <c r="K17" s="5">
        <v>0</v>
      </c>
      <c r="L17" s="5">
        <v>0</v>
      </c>
      <c r="M17" s="25">
        <f t="shared" si="2"/>
        <v>0</v>
      </c>
      <c r="O17" s="63">
        <v>1</v>
      </c>
      <c r="U17" s="63">
        <f>1-O17-P17-Q17-R17-S17-T17</f>
        <v>0</v>
      </c>
      <c r="V17" s="5">
        <f t="shared" si="8"/>
        <v>-30100</v>
      </c>
      <c r="W17" s="5">
        <f t="shared" si="8"/>
        <v>0</v>
      </c>
      <c r="X17" s="5">
        <f t="shared" si="8"/>
        <v>0</v>
      </c>
      <c r="Y17" s="5">
        <f t="shared" si="8"/>
        <v>0</v>
      </c>
      <c r="Z17" s="5">
        <f t="shared" si="8"/>
        <v>0</v>
      </c>
      <c r="AA17" s="5">
        <f t="shared" si="8"/>
        <v>0</v>
      </c>
      <c r="AB17" s="5">
        <f t="shared" si="8"/>
        <v>0</v>
      </c>
      <c r="AC17" s="5">
        <f>SUM(V17:AB17)</f>
        <v>-30100</v>
      </c>
      <c r="AD17" s="62">
        <f>AC17-G17</f>
        <v>0</v>
      </c>
    </row>
    <row r="18" spans="1:30" x14ac:dyDescent="0.2">
      <c r="E18" s="6">
        <f t="shared" ref="E18:L18" si="9">SUM(E15:E17)</f>
        <v>-26700</v>
      </c>
      <c r="F18" s="6">
        <f t="shared" si="9"/>
        <v>-3400</v>
      </c>
      <c r="G18" s="6">
        <f t="shared" si="9"/>
        <v>-30100</v>
      </c>
      <c r="H18" s="6">
        <f t="shared" si="9"/>
        <v>-30100</v>
      </c>
      <c r="I18" s="6">
        <f t="shared" si="9"/>
        <v>0</v>
      </c>
      <c r="J18" s="6">
        <f t="shared" si="9"/>
        <v>0</v>
      </c>
      <c r="K18" s="6">
        <f t="shared" si="9"/>
        <v>0</v>
      </c>
      <c r="L18" s="6">
        <f t="shared" si="9"/>
        <v>0</v>
      </c>
      <c r="M18" s="25">
        <f t="shared" si="2"/>
        <v>0</v>
      </c>
      <c r="V18" s="6">
        <f t="shared" ref="V18:AC18" si="10">SUM(V15:V17)</f>
        <v>-30100</v>
      </c>
      <c r="W18" s="6">
        <f t="shared" si="10"/>
        <v>0</v>
      </c>
      <c r="X18" s="6">
        <f t="shared" si="10"/>
        <v>0</v>
      </c>
      <c r="Y18" s="6">
        <f t="shared" si="10"/>
        <v>0</v>
      </c>
      <c r="Z18" s="6">
        <f t="shared" si="10"/>
        <v>0</v>
      </c>
      <c r="AA18" s="6">
        <f t="shared" si="10"/>
        <v>0</v>
      </c>
      <c r="AB18" s="6">
        <f t="shared" si="10"/>
        <v>0</v>
      </c>
      <c r="AC18" s="6">
        <f t="shared" si="10"/>
        <v>-30100</v>
      </c>
      <c r="AD18" s="62">
        <f>AC18-G18</f>
        <v>0</v>
      </c>
    </row>
    <row r="19" spans="1:30" x14ac:dyDescent="0.2">
      <c r="A19" s="66" t="s">
        <v>218</v>
      </c>
      <c r="B19" s="67"/>
      <c r="C19" s="68"/>
      <c r="D19" s="69"/>
      <c r="E19" s="39">
        <f t="shared" ref="E19:L19" si="11">E13+E18+E64</f>
        <v>1774600</v>
      </c>
      <c r="F19" s="39">
        <f t="shared" si="11"/>
        <v>-3400</v>
      </c>
      <c r="G19" s="39">
        <f t="shared" si="11"/>
        <v>1771200</v>
      </c>
      <c r="H19" s="39">
        <f t="shared" si="11"/>
        <v>1741600</v>
      </c>
      <c r="I19" s="39">
        <f t="shared" si="11"/>
        <v>0</v>
      </c>
      <c r="J19" s="39">
        <f t="shared" si="11"/>
        <v>0</v>
      </c>
      <c r="K19" s="39">
        <f t="shared" si="11"/>
        <v>5000</v>
      </c>
      <c r="L19" s="39">
        <f t="shared" si="11"/>
        <v>24600</v>
      </c>
      <c r="M19" s="25">
        <f t="shared" si="2"/>
        <v>0</v>
      </c>
      <c r="V19" s="39">
        <f t="shared" ref="V19:AC19" si="12">V13+V18+V64</f>
        <v>1741600</v>
      </c>
      <c r="W19" s="39">
        <f t="shared" si="12"/>
        <v>0</v>
      </c>
      <c r="X19" s="39">
        <f t="shared" si="12"/>
        <v>0</v>
      </c>
      <c r="Y19" s="39">
        <f t="shared" si="12"/>
        <v>0</v>
      </c>
      <c r="Z19" s="39">
        <f t="shared" si="12"/>
        <v>0</v>
      </c>
      <c r="AA19" s="39">
        <f t="shared" si="12"/>
        <v>5016</v>
      </c>
      <c r="AB19" s="39">
        <f t="shared" si="12"/>
        <v>24584</v>
      </c>
      <c r="AC19" s="39">
        <f t="shared" si="12"/>
        <v>1771200</v>
      </c>
      <c r="AD19" s="62">
        <f t="shared" ref="AD19" si="13">AC19-G19</f>
        <v>0</v>
      </c>
    </row>
    <row r="20" spans="1:30" ht="4.5" customHeight="1" x14ac:dyDescent="0.2">
      <c r="E20" s="20"/>
      <c r="F20" s="20"/>
      <c r="G20" s="20"/>
      <c r="H20" s="20"/>
      <c r="I20" s="20"/>
      <c r="J20" s="20"/>
      <c r="K20" s="20"/>
      <c r="L20" s="20"/>
    </row>
    <row r="21" spans="1:30" x14ac:dyDescent="0.2">
      <c r="A21" s="66" t="s">
        <v>23</v>
      </c>
      <c r="B21" s="67"/>
      <c r="C21" s="68"/>
      <c r="D21" s="69"/>
      <c r="E21" s="5"/>
      <c r="F21" s="5"/>
      <c r="G21" s="5"/>
      <c r="H21" s="5"/>
      <c r="I21" s="5"/>
      <c r="J21" s="5"/>
      <c r="K21" s="5"/>
      <c r="L21" s="5"/>
    </row>
    <row r="22" spans="1:30" x14ac:dyDescent="0.2">
      <c r="B22" s="13" t="s">
        <v>24</v>
      </c>
      <c r="E22" s="5"/>
      <c r="F22" s="5"/>
      <c r="G22" s="5"/>
      <c r="H22" s="5"/>
      <c r="I22" s="5"/>
      <c r="J22" s="5"/>
      <c r="K22" s="5"/>
      <c r="L22" s="5"/>
    </row>
    <row r="23" spans="1:30" x14ac:dyDescent="0.2">
      <c r="C23" t="s">
        <v>3</v>
      </c>
      <c r="E23" s="5">
        <f>'1. Fibu-Saldenliste (original)'!C17</f>
        <v>-113000</v>
      </c>
      <c r="F23" s="75">
        <f>-F16</f>
        <v>-5700</v>
      </c>
      <c r="G23" s="5">
        <f>E23+F23</f>
        <v>-118700</v>
      </c>
      <c r="H23" s="5">
        <f>G23</f>
        <v>-118700</v>
      </c>
      <c r="I23" s="5">
        <v>0</v>
      </c>
      <c r="J23" s="5">
        <v>0</v>
      </c>
      <c r="K23" s="5">
        <v>0</v>
      </c>
      <c r="L23" s="5">
        <v>0</v>
      </c>
      <c r="M23" s="25">
        <f>SUM(H23:L23)-G23</f>
        <v>0</v>
      </c>
      <c r="P23" s="63">
        <v>1</v>
      </c>
      <c r="U23" s="63">
        <f>1-O23-P23-Q23-R23-S23-T23</f>
        <v>0</v>
      </c>
      <c r="V23" s="5">
        <f t="shared" ref="V23:AB23" si="14">$G23*O23</f>
        <v>0</v>
      </c>
      <c r="W23" s="5">
        <f t="shared" si="14"/>
        <v>-118700</v>
      </c>
      <c r="X23" s="5">
        <f t="shared" si="14"/>
        <v>0</v>
      </c>
      <c r="Y23" s="5">
        <f t="shared" si="14"/>
        <v>0</v>
      </c>
      <c r="Z23" s="5">
        <f t="shared" si="14"/>
        <v>0</v>
      </c>
      <c r="AA23" s="5">
        <f t="shared" si="14"/>
        <v>0</v>
      </c>
      <c r="AB23" s="5">
        <f t="shared" si="14"/>
        <v>0</v>
      </c>
      <c r="AC23" s="5">
        <f>SUM(V23:AB23)</f>
        <v>-118700</v>
      </c>
      <c r="AD23" s="62">
        <f>AC23-G23</f>
        <v>0</v>
      </c>
    </row>
    <row r="24" spans="1:30" x14ac:dyDescent="0.2">
      <c r="C24" t="s">
        <v>25</v>
      </c>
      <c r="E24" s="5">
        <f>'1. Fibu-Saldenliste (original)'!C18</f>
        <v>-27800</v>
      </c>
      <c r="F24" s="5">
        <v>0</v>
      </c>
      <c r="G24" s="5">
        <f>E24+F24</f>
        <v>-27800</v>
      </c>
      <c r="H24" s="5">
        <f>G24*0.8</f>
        <v>-22240</v>
      </c>
      <c r="I24" s="75">
        <f>G24*0.2</f>
        <v>-5560</v>
      </c>
      <c r="J24" s="5">
        <v>0</v>
      </c>
      <c r="K24" s="5">
        <v>0</v>
      </c>
      <c r="L24" s="5">
        <v>0</v>
      </c>
      <c r="M24" s="25">
        <f t="shared" si="2"/>
        <v>0</v>
      </c>
      <c r="P24" s="63">
        <v>0.8</v>
      </c>
      <c r="Q24" s="63">
        <f>1-P24</f>
        <v>0.19999999999999996</v>
      </c>
      <c r="U24" s="63">
        <f>1-O24-P24-Q24-R24-S24-T24</f>
        <v>0</v>
      </c>
      <c r="V24" s="5">
        <f t="shared" ref="V24:AB26" si="15">$G24*O24</f>
        <v>0</v>
      </c>
      <c r="W24" s="5">
        <f t="shared" si="15"/>
        <v>-22240</v>
      </c>
      <c r="X24" s="5">
        <f t="shared" si="15"/>
        <v>-5559.9999999999991</v>
      </c>
      <c r="Y24" s="5">
        <f t="shared" si="15"/>
        <v>0</v>
      </c>
      <c r="Z24" s="5">
        <f t="shared" si="15"/>
        <v>0</v>
      </c>
      <c r="AA24" s="5">
        <f t="shared" si="15"/>
        <v>0</v>
      </c>
      <c r="AB24" s="5">
        <f t="shared" si="15"/>
        <v>0</v>
      </c>
      <c r="AC24" s="5">
        <f>SUM(V24:AB24)</f>
        <v>-27800</v>
      </c>
      <c r="AD24" s="62">
        <f t="shared" ref="AD24:AD28" si="16">AC24-G24</f>
        <v>0</v>
      </c>
    </row>
    <row r="25" spans="1:30" x14ac:dyDescent="0.2">
      <c r="C25" t="s">
        <v>26</v>
      </c>
      <c r="E25" s="5">
        <f>'1. Fibu-Saldenliste (original)'!C19</f>
        <v>-665400</v>
      </c>
      <c r="F25" s="75">
        <f>-F15</f>
        <v>9100</v>
      </c>
      <c r="G25" s="5">
        <f>E25+F25</f>
        <v>-656300</v>
      </c>
      <c r="H25" s="5">
        <f>G25</f>
        <v>-656300</v>
      </c>
      <c r="I25" s="5">
        <v>0</v>
      </c>
      <c r="J25" s="5">
        <v>0</v>
      </c>
      <c r="K25" s="5">
        <v>0</v>
      </c>
      <c r="L25" s="5">
        <v>0</v>
      </c>
      <c r="M25" s="25">
        <f t="shared" si="2"/>
        <v>0</v>
      </c>
      <c r="O25" s="65"/>
      <c r="P25" s="63">
        <v>1</v>
      </c>
      <c r="U25" s="63">
        <f>1-O25-P25-Q25-R25-S25-T25</f>
        <v>0</v>
      </c>
      <c r="V25" s="5">
        <f t="shared" si="15"/>
        <v>0</v>
      </c>
      <c r="W25" s="5">
        <f t="shared" si="15"/>
        <v>-656300</v>
      </c>
      <c r="X25" s="5">
        <f t="shared" si="15"/>
        <v>0</v>
      </c>
      <c r="Y25" s="5">
        <f t="shared" si="15"/>
        <v>0</v>
      </c>
      <c r="Z25" s="5">
        <f t="shared" si="15"/>
        <v>0</v>
      </c>
      <c r="AA25" s="5">
        <f t="shared" si="15"/>
        <v>0</v>
      </c>
      <c r="AB25" s="5">
        <f t="shared" si="15"/>
        <v>0</v>
      </c>
      <c r="AC25" s="5">
        <f>SUM(V25:AB25)</f>
        <v>-656300</v>
      </c>
      <c r="AD25" s="62">
        <f t="shared" si="16"/>
        <v>0</v>
      </c>
    </row>
    <row r="26" spans="1:30" x14ac:dyDescent="0.2">
      <c r="C26" t="s">
        <v>27</v>
      </c>
      <c r="E26" s="5">
        <f>'1. Fibu-Saldenliste (original)'!C20</f>
        <v>-2100</v>
      </c>
      <c r="F26" s="5">
        <v>0</v>
      </c>
      <c r="G26" s="5">
        <f>E26+F26</f>
        <v>-2100</v>
      </c>
      <c r="H26" s="5">
        <v>0</v>
      </c>
      <c r="I26" s="75">
        <f>G26</f>
        <v>-2100</v>
      </c>
      <c r="J26" s="5">
        <v>0</v>
      </c>
      <c r="K26" s="5">
        <v>0</v>
      </c>
      <c r="L26" s="5">
        <v>0</v>
      </c>
      <c r="M26" s="25">
        <f t="shared" si="2"/>
        <v>0</v>
      </c>
      <c r="Q26" s="63">
        <v>1</v>
      </c>
      <c r="U26" s="63">
        <f>1-O26-P26-Q26-R26-S26-T26</f>
        <v>0</v>
      </c>
      <c r="V26" s="5">
        <f t="shared" si="15"/>
        <v>0</v>
      </c>
      <c r="W26" s="5">
        <f t="shared" si="15"/>
        <v>0</v>
      </c>
      <c r="X26" s="5">
        <f t="shared" si="15"/>
        <v>-2100</v>
      </c>
      <c r="Y26" s="5">
        <f t="shared" si="15"/>
        <v>0</v>
      </c>
      <c r="Z26" s="5">
        <f t="shared" si="15"/>
        <v>0</v>
      </c>
      <c r="AA26" s="5">
        <f t="shared" si="15"/>
        <v>0</v>
      </c>
      <c r="AB26" s="5">
        <f t="shared" si="15"/>
        <v>0</v>
      </c>
      <c r="AC26" s="5">
        <f>SUM(V26:AB26)</f>
        <v>-2100</v>
      </c>
      <c r="AD26" s="62">
        <f t="shared" si="16"/>
        <v>0</v>
      </c>
    </row>
    <row r="27" spans="1:30" x14ac:dyDescent="0.2">
      <c r="B27" s="13" t="s">
        <v>28</v>
      </c>
      <c r="E27" s="87">
        <f>SUM(E23:E26)</f>
        <v>-808300</v>
      </c>
      <c r="F27" s="87">
        <f t="shared" ref="F27:L27" si="17">SUM(F23:F26)</f>
        <v>3400</v>
      </c>
      <c r="G27" s="87">
        <f t="shared" si="17"/>
        <v>-804900</v>
      </c>
      <c r="H27" s="87">
        <f t="shared" si="17"/>
        <v>-797240</v>
      </c>
      <c r="I27" s="87">
        <f t="shared" si="17"/>
        <v>-7660</v>
      </c>
      <c r="J27" s="87">
        <f t="shared" si="17"/>
        <v>0</v>
      </c>
      <c r="K27" s="87">
        <f t="shared" si="17"/>
        <v>0</v>
      </c>
      <c r="L27" s="87">
        <f t="shared" si="17"/>
        <v>0</v>
      </c>
      <c r="M27" s="25">
        <f t="shared" si="2"/>
        <v>0</v>
      </c>
      <c r="V27" s="87">
        <f t="shared" ref="V27:AC27" si="18">SUM(V23:V26)</f>
        <v>0</v>
      </c>
      <c r="W27" s="87">
        <f t="shared" si="18"/>
        <v>-797240</v>
      </c>
      <c r="X27" s="87">
        <f t="shared" si="18"/>
        <v>-7659.9999999999991</v>
      </c>
      <c r="Y27" s="87">
        <f t="shared" si="18"/>
        <v>0</v>
      </c>
      <c r="Z27" s="87">
        <f t="shared" si="18"/>
        <v>0</v>
      </c>
      <c r="AA27" s="87">
        <f t="shared" si="18"/>
        <v>0</v>
      </c>
      <c r="AB27" s="87">
        <f t="shared" si="18"/>
        <v>0</v>
      </c>
      <c r="AC27" s="87">
        <f t="shared" si="18"/>
        <v>-804900</v>
      </c>
      <c r="AD27" s="62">
        <f t="shared" si="16"/>
        <v>0</v>
      </c>
    </row>
    <row r="28" spans="1:30" x14ac:dyDescent="0.2">
      <c r="A28" s="66" t="s">
        <v>219</v>
      </c>
      <c r="B28" s="67"/>
      <c r="C28" s="68"/>
      <c r="D28" s="69"/>
      <c r="E28" s="39">
        <f t="shared" ref="E28:L28" si="19">E19+E27</f>
        <v>966300</v>
      </c>
      <c r="F28" s="39">
        <f t="shared" si="19"/>
        <v>0</v>
      </c>
      <c r="G28" s="39">
        <f t="shared" si="19"/>
        <v>966300</v>
      </c>
      <c r="H28" s="39">
        <f t="shared" si="19"/>
        <v>944360</v>
      </c>
      <c r="I28" s="39">
        <f t="shared" si="19"/>
        <v>-7660</v>
      </c>
      <c r="J28" s="39">
        <f t="shared" si="19"/>
        <v>0</v>
      </c>
      <c r="K28" s="39">
        <f t="shared" si="19"/>
        <v>5000</v>
      </c>
      <c r="L28" s="39">
        <f t="shared" si="19"/>
        <v>24600</v>
      </c>
      <c r="M28" s="25">
        <f t="shared" si="2"/>
        <v>0</v>
      </c>
      <c r="V28" s="39">
        <f t="shared" ref="V28:AC28" si="20">V19+V27</f>
        <v>1741600</v>
      </c>
      <c r="W28" s="39">
        <f t="shared" si="20"/>
        <v>-797240</v>
      </c>
      <c r="X28" s="39">
        <f t="shared" si="20"/>
        <v>-7659.9999999999991</v>
      </c>
      <c r="Y28" s="39">
        <f t="shared" si="20"/>
        <v>0</v>
      </c>
      <c r="Z28" s="39">
        <f t="shared" si="20"/>
        <v>0</v>
      </c>
      <c r="AA28" s="39">
        <f t="shared" si="20"/>
        <v>5016</v>
      </c>
      <c r="AB28" s="39">
        <f t="shared" si="20"/>
        <v>24584</v>
      </c>
      <c r="AC28" s="39">
        <f t="shared" si="20"/>
        <v>966300</v>
      </c>
      <c r="AD28" s="62">
        <f t="shared" si="16"/>
        <v>0</v>
      </c>
    </row>
    <row r="29" spans="1:30" ht="6.75" customHeight="1" x14ac:dyDescent="0.2">
      <c r="E29" s="20"/>
      <c r="F29" s="20"/>
      <c r="G29" s="20"/>
      <c r="H29" s="20"/>
      <c r="I29" s="20"/>
      <c r="J29" s="20"/>
      <c r="K29" s="20"/>
      <c r="L29" s="20"/>
    </row>
    <row r="30" spans="1:30" x14ac:dyDescent="0.2">
      <c r="A30" s="66" t="s">
        <v>29</v>
      </c>
      <c r="B30" s="67"/>
      <c r="C30" s="68"/>
      <c r="D30" s="69"/>
      <c r="E30" s="5"/>
      <c r="F30" s="5"/>
      <c r="G30" s="74"/>
      <c r="H30" s="5"/>
      <c r="I30" s="5"/>
      <c r="J30" s="5"/>
      <c r="K30" s="5"/>
      <c r="L30" s="5"/>
      <c r="N30" s="73"/>
    </row>
    <row r="31" spans="1:30" x14ac:dyDescent="0.2">
      <c r="B31" s="13" t="s">
        <v>30</v>
      </c>
      <c r="E31" s="5"/>
      <c r="F31" s="5"/>
      <c r="G31" s="5"/>
      <c r="H31" s="5"/>
      <c r="I31" s="5"/>
      <c r="J31" s="5"/>
      <c r="K31" s="5"/>
      <c r="L31" s="5"/>
      <c r="N31" s="73"/>
    </row>
    <row r="32" spans="1:30" x14ac:dyDescent="0.2">
      <c r="C32" t="s">
        <v>30</v>
      </c>
      <c r="E32" s="5">
        <f>'1. Fibu-Saldenliste (original)'!C22</f>
        <v>-281000</v>
      </c>
      <c r="F32" s="75"/>
      <c r="G32" s="5">
        <f>E32+F32</f>
        <v>-281000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25">
        <f t="shared" si="2"/>
        <v>281000</v>
      </c>
      <c r="N32" s="73"/>
      <c r="V32" s="5">
        <f t="shared" ref="V32:AB32" si="21">$G32*O32</f>
        <v>0</v>
      </c>
      <c r="W32" s="5">
        <f t="shared" si="21"/>
        <v>0</v>
      </c>
      <c r="X32" s="5">
        <f t="shared" si="21"/>
        <v>0</v>
      </c>
      <c r="Y32" s="5">
        <f t="shared" si="21"/>
        <v>0</v>
      </c>
      <c r="Z32" s="5">
        <f t="shared" si="21"/>
        <v>0</v>
      </c>
      <c r="AA32" s="5">
        <f t="shared" si="21"/>
        <v>0</v>
      </c>
      <c r="AB32" s="5">
        <f t="shared" si="21"/>
        <v>0</v>
      </c>
      <c r="AC32" s="5">
        <f>SUM(V32:AB32)</f>
        <v>0</v>
      </c>
      <c r="AD32" s="62">
        <f t="shared" ref="AD32:AD33" si="22">AC32-G32</f>
        <v>281000</v>
      </c>
    </row>
    <row r="33" spans="1:30" x14ac:dyDescent="0.2">
      <c r="E33" s="6">
        <f t="shared" ref="E33:L33" si="23">SUM(E32:E32)</f>
        <v>-281000</v>
      </c>
      <c r="F33" s="6">
        <f t="shared" si="23"/>
        <v>0</v>
      </c>
      <c r="G33" s="6">
        <f t="shared" si="23"/>
        <v>-281000</v>
      </c>
      <c r="H33" s="6">
        <f t="shared" si="23"/>
        <v>0</v>
      </c>
      <c r="I33" s="6">
        <f t="shared" si="23"/>
        <v>0</v>
      </c>
      <c r="J33" s="6">
        <f t="shared" si="23"/>
        <v>0</v>
      </c>
      <c r="K33" s="6">
        <f t="shared" si="23"/>
        <v>0</v>
      </c>
      <c r="L33" s="6">
        <f t="shared" si="23"/>
        <v>0</v>
      </c>
      <c r="M33" s="25">
        <f t="shared" si="2"/>
        <v>281000</v>
      </c>
      <c r="N33" s="73"/>
      <c r="V33" s="6">
        <f t="shared" ref="V33:AC33" si="24">SUM(V32:V32)</f>
        <v>0</v>
      </c>
      <c r="W33" s="6">
        <f t="shared" si="24"/>
        <v>0</v>
      </c>
      <c r="X33" s="6">
        <f t="shared" si="24"/>
        <v>0</v>
      </c>
      <c r="Y33" s="6">
        <f t="shared" si="24"/>
        <v>0</v>
      </c>
      <c r="Z33" s="6">
        <f t="shared" si="24"/>
        <v>0</v>
      </c>
      <c r="AA33" s="6">
        <f t="shared" si="24"/>
        <v>0</v>
      </c>
      <c r="AB33" s="6">
        <f t="shared" si="24"/>
        <v>0</v>
      </c>
      <c r="AC33" s="6">
        <f t="shared" si="24"/>
        <v>0</v>
      </c>
      <c r="AD33" s="62">
        <f t="shared" si="22"/>
        <v>281000</v>
      </c>
    </row>
    <row r="34" spans="1:30" x14ac:dyDescent="0.2">
      <c r="B34" s="13" t="s">
        <v>32</v>
      </c>
      <c r="E34" s="5"/>
      <c r="F34" s="5"/>
      <c r="G34" s="5"/>
      <c r="H34" s="5"/>
      <c r="I34" s="5"/>
      <c r="J34" s="5"/>
      <c r="K34" s="5"/>
      <c r="L34" s="5"/>
      <c r="N34" s="73"/>
    </row>
    <row r="35" spans="1:30" x14ac:dyDescent="0.2">
      <c r="C35" s="79" t="s">
        <v>212</v>
      </c>
      <c r="E35" s="5">
        <f>'1. Fibu-Saldenliste (original)'!C26</f>
        <v>-70500</v>
      </c>
      <c r="F35" s="75"/>
      <c r="G35" s="5">
        <f>E35+F35</f>
        <v>-70500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25">
        <f t="shared" si="2"/>
        <v>70500</v>
      </c>
      <c r="N35" s="73"/>
      <c r="V35" s="5">
        <f t="shared" ref="V35:AB38" si="25">$G35*O35</f>
        <v>0</v>
      </c>
      <c r="W35" s="5">
        <f t="shared" si="25"/>
        <v>0</v>
      </c>
      <c r="X35" s="5">
        <f t="shared" si="25"/>
        <v>0</v>
      </c>
      <c r="Y35" s="5">
        <f t="shared" si="25"/>
        <v>0</v>
      </c>
      <c r="Z35" s="5">
        <f t="shared" si="25"/>
        <v>0</v>
      </c>
      <c r="AA35" s="5">
        <f t="shared" si="25"/>
        <v>0</v>
      </c>
      <c r="AB35" s="5">
        <f t="shared" si="25"/>
        <v>0</v>
      </c>
      <c r="AC35" s="5">
        <f>SUM(V35:AB35)</f>
        <v>0</v>
      </c>
      <c r="AD35" s="62">
        <f t="shared" ref="AD35:AD41" si="26">AC35-G35</f>
        <v>70500</v>
      </c>
    </row>
    <row r="36" spans="1:30" x14ac:dyDescent="0.2">
      <c r="C36" s="79" t="s">
        <v>206</v>
      </c>
      <c r="E36" s="5">
        <f>'1. Fibu-Saldenliste (original)'!C27</f>
        <v>-21300</v>
      </c>
      <c r="F36" s="75"/>
      <c r="G36" s="5">
        <f>E36+F36</f>
        <v>-21300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25">
        <f t="shared" si="2"/>
        <v>21300</v>
      </c>
      <c r="N36" s="73"/>
      <c r="V36" s="5">
        <f t="shared" si="25"/>
        <v>0</v>
      </c>
      <c r="W36" s="5">
        <f t="shared" si="25"/>
        <v>0</v>
      </c>
      <c r="X36" s="5">
        <f t="shared" si="25"/>
        <v>0</v>
      </c>
      <c r="Y36" s="5">
        <f t="shared" si="25"/>
        <v>0</v>
      </c>
      <c r="Z36" s="5">
        <f t="shared" si="25"/>
        <v>0</v>
      </c>
      <c r="AA36" s="5">
        <f t="shared" si="25"/>
        <v>0</v>
      </c>
      <c r="AB36" s="5">
        <f t="shared" si="25"/>
        <v>0</v>
      </c>
      <c r="AC36" s="5">
        <f>SUM(V36:AB36)</f>
        <v>0</v>
      </c>
      <c r="AD36" s="62">
        <f t="shared" si="26"/>
        <v>21300</v>
      </c>
    </row>
    <row r="37" spans="1:30" x14ac:dyDescent="0.2">
      <c r="C37" s="79" t="s">
        <v>207</v>
      </c>
      <c r="E37" s="5">
        <f>'1. Fibu-Saldenliste (original)'!C28</f>
        <v>-14800</v>
      </c>
      <c r="F37" s="75"/>
      <c r="G37" s="5">
        <f>E37+F37</f>
        <v>-14800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25">
        <f t="shared" si="2"/>
        <v>14800</v>
      </c>
      <c r="N37" s="73"/>
      <c r="V37" s="5">
        <f t="shared" si="25"/>
        <v>0</v>
      </c>
      <c r="W37" s="5">
        <f t="shared" si="25"/>
        <v>0</v>
      </c>
      <c r="X37" s="5">
        <f t="shared" si="25"/>
        <v>0</v>
      </c>
      <c r="Y37" s="5">
        <f t="shared" si="25"/>
        <v>0</v>
      </c>
      <c r="Z37" s="5">
        <f t="shared" si="25"/>
        <v>0</v>
      </c>
      <c r="AA37" s="5">
        <f t="shared" si="25"/>
        <v>0</v>
      </c>
      <c r="AB37" s="5">
        <f t="shared" si="25"/>
        <v>0</v>
      </c>
      <c r="AC37" s="5">
        <f>SUM(V37:AB37)</f>
        <v>0</v>
      </c>
      <c r="AD37" s="62">
        <f t="shared" si="26"/>
        <v>14800</v>
      </c>
    </row>
    <row r="38" spans="1:30" x14ac:dyDescent="0.2">
      <c r="C38" s="79" t="s">
        <v>208</v>
      </c>
      <c r="E38" s="5">
        <f>'1. Fibu-Saldenliste (original)'!C29</f>
        <v>-4500</v>
      </c>
      <c r="F38" s="75"/>
      <c r="G38" s="5">
        <f>E38+F38</f>
        <v>-4500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5">
        <f t="shared" si="2"/>
        <v>4500</v>
      </c>
      <c r="N38" s="73"/>
      <c r="V38" s="5">
        <f t="shared" si="25"/>
        <v>0</v>
      </c>
      <c r="W38" s="5">
        <f t="shared" si="25"/>
        <v>0</v>
      </c>
      <c r="X38" s="5">
        <f t="shared" si="25"/>
        <v>0</v>
      </c>
      <c r="Y38" s="5">
        <f t="shared" si="25"/>
        <v>0</v>
      </c>
      <c r="Z38" s="5">
        <f t="shared" si="25"/>
        <v>0</v>
      </c>
      <c r="AA38" s="5">
        <f t="shared" si="25"/>
        <v>0</v>
      </c>
      <c r="AB38" s="5">
        <f t="shared" si="25"/>
        <v>0</v>
      </c>
      <c r="AC38" s="5">
        <f>SUM(V38:AB38)</f>
        <v>0</v>
      </c>
      <c r="AD38" s="62">
        <f t="shared" si="26"/>
        <v>4500</v>
      </c>
    </row>
    <row r="39" spans="1:30" x14ac:dyDescent="0.2">
      <c r="E39" s="6">
        <f t="shared" ref="E39:L39" si="27">SUM(E35:E38)</f>
        <v>-111100</v>
      </c>
      <c r="F39" s="6">
        <f t="shared" si="27"/>
        <v>0</v>
      </c>
      <c r="G39" s="6">
        <f t="shared" si="27"/>
        <v>-111100</v>
      </c>
      <c r="H39" s="6">
        <f t="shared" si="27"/>
        <v>0</v>
      </c>
      <c r="I39" s="6">
        <f t="shared" si="27"/>
        <v>0</v>
      </c>
      <c r="J39" s="6">
        <f t="shared" si="27"/>
        <v>0</v>
      </c>
      <c r="K39" s="6">
        <f t="shared" si="27"/>
        <v>0</v>
      </c>
      <c r="L39" s="6">
        <f t="shared" si="27"/>
        <v>0</v>
      </c>
      <c r="M39" s="25">
        <f t="shared" si="2"/>
        <v>111100</v>
      </c>
      <c r="N39" s="73"/>
      <c r="V39" s="6">
        <f t="shared" ref="V39:AC39" si="28">SUM(V35:V38)</f>
        <v>0</v>
      </c>
      <c r="W39" s="6">
        <f t="shared" si="28"/>
        <v>0</v>
      </c>
      <c r="X39" s="6">
        <f t="shared" si="28"/>
        <v>0</v>
      </c>
      <c r="Y39" s="6">
        <f t="shared" si="28"/>
        <v>0</v>
      </c>
      <c r="Z39" s="6">
        <f t="shared" si="28"/>
        <v>0</v>
      </c>
      <c r="AA39" s="6">
        <f t="shared" si="28"/>
        <v>0</v>
      </c>
      <c r="AB39" s="6">
        <f t="shared" si="28"/>
        <v>0</v>
      </c>
      <c r="AC39" s="6">
        <f t="shared" si="28"/>
        <v>0</v>
      </c>
      <c r="AD39" s="62">
        <f t="shared" si="26"/>
        <v>111100</v>
      </c>
    </row>
    <row r="40" spans="1:30" x14ac:dyDescent="0.2">
      <c r="B40" s="13" t="s">
        <v>220</v>
      </c>
      <c r="E40" s="6">
        <f>E39+E33</f>
        <v>-392100</v>
      </c>
      <c r="F40" s="6">
        <f t="shared" ref="F40:L40" si="29">F39+F33</f>
        <v>0</v>
      </c>
      <c r="G40" s="6">
        <f t="shared" si="29"/>
        <v>-392100</v>
      </c>
      <c r="H40" s="6">
        <f t="shared" si="29"/>
        <v>0</v>
      </c>
      <c r="I40" s="6">
        <f t="shared" si="29"/>
        <v>0</v>
      </c>
      <c r="J40" s="6">
        <f t="shared" si="29"/>
        <v>0</v>
      </c>
      <c r="K40" s="6">
        <f t="shared" si="29"/>
        <v>0</v>
      </c>
      <c r="L40" s="6">
        <f t="shared" si="29"/>
        <v>0</v>
      </c>
      <c r="N40" s="73"/>
      <c r="V40" s="6">
        <f t="shared" ref="V40" si="30">V39+V33</f>
        <v>0</v>
      </c>
      <c r="W40" s="6">
        <f t="shared" ref="W40" si="31">W39+W33</f>
        <v>0</v>
      </c>
      <c r="X40" s="6">
        <f t="shared" ref="X40" si="32">X39+X33</f>
        <v>0</v>
      </c>
      <c r="Y40" s="6">
        <f t="shared" ref="Y40" si="33">Y39+Y33</f>
        <v>0</v>
      </c>
      <c r="Z40" s="6">
        <f t="shared" ref="Z40" si="34">Z39+Z33</f>
        <v>0</v>
      </c>
      <c r="AA40" s="6">
        <f t="shared" ref="AA40" si="35">AA39+AA33</f>
        <v>0</v>
      </c>
      <c r="AB40" s="6">
        <f t="shared" ref="AB40" si="36">AB39+AB33</f>
        <v>0</v>
      </c>
      <c r="AC40" s="6">
        <f t="shared" ref="AC40" si="37">AC39+AC33</f>
        <v>0</v>
      </c>
      <c r="AD40" s="62">
        <f t="shared" si="26"/>
        <v>392100</v>
      </c>
    </row>
    <row r="41" spans="1:30" x14ac:dyDescent="0.2">
      <c r="A41" s="66" t="s">
        <v>224</v>
      </c>
      <c r="B41" s="67"/>
      <c r="C41" s="68"/>
      <c r="D41" s="69"/>
      <c r="E41" s="39">
        <f>E40+E28</f>
        <v>574200</v>
      </c>
      <c r="F41" s="39">
        <f t="shared" ref="F41:L41" si="38">F40+F28</f>
        <v>0</v>
      </c>
      <c r="G41" s="39">
        <f t="shared" si="38"/>
        <v>574200</v>
      </c>
      <c r="H41" s="39">
        <f t="shared" si="38"/>
        <v>944360</v>
      </c>
      <c r="I41" s="39">
        <f t="shared" si="38"/>
        <v>-7660</v>
      </c>
      <c r="J41" s="39">
        <f t="shared" si="38"/>
        <v>0</v>
      </c>
      <c r="K41" s="39">
        <f t="shared" si="38"/>
        <v>5000</v>
      </c>
      <c r="L41" s="39">
        <f t="shared" si="38"/>
        <v>24600</v>
      </c>
      <c r="V41" s="39">
        <f t="shared" ref="V41" si="39">V40+V28</f>
        <v>1741600</v>
      </c>
      <c r="W41" s="39">
        <f t="shared" ref="W41" si="40">W40+W28</f>
        <v>-797240</v>
      </c>
      <c r="X41" s="39">
        <f t="shared" ref="X41" si="41">X40+X28</f>
        <v>-7659.9999999999991</v>
      </c>
      <c r="Y41" s="39">
        <f t="shared" ref="Y41" si="42">Y40+Y28</f>
        <v>0</v>
      </c>
      <c r="Z41" s="39">
        <f t="shared" ref="Z41" si="43">Z40+Z28</f>
        <v>0</v>
      </c>
      <c r="AA41" s="39">
        <f t="shared" ref="AA41" si="44">AA40+AA28</f>
        <v>5016</v>
      </c>
      <c r="AB41" s="39">
        <f t="shared" ref="AB41" si="45">AB40+AB28</f>
        <v>24584</v>
      </c>
      <c r="AC41" s="39">
        <f t="shared" ref="AC41" si="46">AC40+AC28</f>
        <v>966300</v>
      </c>
      <c r="AD41" s="62">
        <f t="shared" si="26"/>
        <v>392100</v>
      </c>
    </row>
    <row r="42" spans="1:30" x14ac:dyDescent="0.2">
      <c r="B42" s="13" t="s">
        <v>31</v>
      </c>
      <c r="E42" s="5"/>
      <c r="F42" s="5"/>
      <c r="G42" s="5"/>
      <c r="H42" s="5"/>
      <c r="I42" s="5"/>
      <c r="J42" s="5"/>
      <c r="K42" s="5"/>
      <c r="L42" s="5"/>
      <c r="N42" s="73"/>
    </row>
    <row r="43" spans="1:30" x14ac:dyDescent="0.2">
      <c r="C43" t="s">
        <v>31</v>
      </c>
      <c r="E43" s="5">
        <f>'1. Fibu-Saldenliste (original)'!C24</f>
        <v>-85000</v>
      </c>
      <c r="F43" s="75"/>
      <c r="G43" s="5">
        <f>E43+F43</f>
        <v>-85000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25">
        <f t="shared" ref="M43:M44" si="47">SUM(H43:L43)-G43</f>
        <v>85000</v>
      </c>
      <c r="N43" s="73"/>
      <c r="V43" s="5">
        <f t="shared" ref="V43" si="48">$G43*O43</f>
        <v>0</v>
      </c>
      <c r="W43" s="5">
        <f t="shared" ref="W43" si="49">$G43*P43</f>
        <v>0</v>
      </c>
      <c r="X43" s="5">
        <f t="shared" ref="X43" si="50">$G43*Q43</f>
        <v>0</v>
      </c>
      <c r="Y43" s="5">
        <f t="shared" ref="Y43" si="51">$G43*R43</f>
        <v>0</v>
      </c>
      <c r="Z43" s="5">
        <f t="shared" ref="Z43" si="52">$G43*S43</f>
        <v>0</v>
      </c>
      <c r="AA43" s="5">
        <f t="shared" ref="AA43" si="53">$G43*T43</f>
        <v>0</v>
      </c>
      <c r="AB43" s="5">
        <f t="shared" ref="AB43" si="54">$G43*U43</f>
        <v>0</v>
      </c>
      <c r="AC43" s="5">
        <f>SUM(V43:AB43)</f>
        <v>0</v>
      </c>
      <c r="AD43" s="62">
        <f t="shared" ref="AD43:AD44" si="55">AC43-G43</f>
        <v>85000</v>
      </c>
    </row>
    <row r="44" spans="1:30" x14ac:dyDescent="0.2">
      <c r="E44" s="6">
        <f t="shared" ref="E44:L44" si="56">SUM(E43:E43)</f>
        <v>-85000</v>
      </c>
      <c r="F44" s="6">
        <f t="shared" si="56"/>
        <v>0</v>
      </c>
      <c r="G44" s="6">
        <f t="shared" si="56"/>
        <v>-85000</v>
      </c>
      <c r="H44" s="6">
        <f t="shared" si="56"/>
        <v>0</v>
      </c>
      <c r="I44" s="6">
        <f t="shared" si="56"/>
        <v>0</v>
      </c>
      <c r="J44" s="6">
        <f t="shared" si="56"/>
        <v>0</v>
      </c>
      <c r="K44" s="6">
        <f t="shared" si="56"/>
        <v>0</v>
      </c>
      <c r="L44" s="6">
        <f t="shared" si="56"/>
        <v>0</v>
      </c>
      <c r="M44" s="25">
        <f t="shared" si="47"/>
        <v>85000</v>
      </c>
      <c r="N44" s="73"/>
      <c r="V44" s="6">
        <f t="shared" ref="V44:AC44" si="57">SUM(V43:V43)</f>
        <v>0</v>
      </c>
      <c r="W44" s="6">
        <f t="shared" si="57"/>
        <v>0</v>
      </c>
      <c r="X44" s="6">
        <f t="shared" si="57"/>
        <v>0</v>
      </c>
      <c r="Y44" s="6">
        <f t="shared" si="57"/>
        <v>0</v>
      </c>
      <c r="Z44" s="6">
        <f t="shared" si="57"/>
        <v>0</v>
      </c>
      <c r="AA44" s="6">
        <f t="shared" si="57"/>
        <v>0</v>
      </c>
      <c r="AB44" s="6">
        <f t="shared" si="57"/>
        <v>0</v>
      </c>
      <c r="AC44" s="6">
        <f t="shared" si="57"/>
        <v>0</v>
      </c>
      <c r="AD44" s="62">
        <f t="shared" si="55"/>
        <v>85000</v>
      </c>
    </row>
    <row r="45" spans="1:30" x14ac:dyDescent="0.2">
      <c r="B45" s="13" t="s">
        <v>32</v>
      </c>
      <c r="E45" s="5"/>
      <c r="F45" s="5"/>
      <c r="G45" s="5"/>
      <c r="H45" s="5"/>
      <c r="I45" s="5"/>
      <c r="J45" s="5"/>
      <c r="K45" s="5"/>
      <c r="L45" s="5"/>
      <c r="N45" s="73"/>
    </row>
    <row r="46" spans="1:30" x14ac:dyDescent="0.2">
      <c r="C46" s="79" t="s">
        <v>205</v>
      </c>
      <c r="E46" s="5">
        <f>'1. Fibu-Saldenliste (original)'!C31</f>
        <v>-400</v>
      </c>
      <c r="F46" s="75"/>
      <c r="G46" s="5">
        <f>E46+F46</f>
        <v>-400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25">
        <f t="shared" ref="M46:M51" si="58">SUM(H46:L46)-G46</f>
        <v>400</v>
      </c>
      <c r="N46" s="73"/>
      <c r="V46" s="5">
        <f t="shared" ref="V46:V50" si="59">$G46*O46</f>
        <v>0</v>
      </c>
      <c r="W46" s="5">
        <f t="shared" ref="W46:W50" si="60">$G46*P46</f>
        <v>0</v>
      </c>
      <c r="X46" s="5">
        <f t="shared" ref="X46:X50" si="61">$G46*Q46</f>
        <v>0</v>
      </c>
      <c r="Y46" s="5">
        <f t="shared" ref="Y46:Y50" si="62">$G46*R46</f>
        <v>0</v>
      </c>
      <c r="Z46" s="5">
        <f t="shared" ref="Z46:Z50" si="63">$G46*S46</f>
        <v>0</v>
      </c>
      <c r="AA46" s="5">
        <f t="shared" ref="AA46:AA50" si="64">$G46*T46</f>
        <v>0</v>
      </c>
      <c r="AB46" s="5">
        <f t="shared" ref="AB46:AB50" si="65">$G46*U46</f>
        <v>0</v>
      </c>
      <c r="AC46" s="5">
        <f>SUM(V46:AB46)</f>
        <v>0</v>
      </c>
      <c r="AD46" s="62">
        <f t="shared" ref="AD46:AD51" si="66">AC46-G46</f>
        <v>400</v>
      </c>
    </row>
    <row r="47" spans="1:30" x14ac:dyDescent="0.2">
      <c r="C47" s="79" t="s">
        <v>209</v>
      </c>
      <c r="E47" s="5">
        <f>'1. Fibu-Saldenliste (original)'!C32</f>
        <v>-9800</v>
      </c>
      <c r="F47" s="75"/>
      <c r="G47" s="5">
        <f>E47+F47</f>
        <v>-9800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25">
        <f t="shared" si="58"/>
        <v>9800</v>
      </c>
      <c r="N47" s="73"/>
      <c r="V47" s="5">
        <f t="shared" si="59"/>
        <v>0</v>
      </c>
      <c r="W47" s="5">
        <f t="shared" si="60"/>
        <v>0</v>
      </c>
      <c r="X47" s="5">
        <f t="shared" si="61"/>
        <v>0</v>
      </c>
      <c r="Y47" s="5">
        <f t="shared" si="62"/>
        <v>0</v>
      </c>
      <c r="Z47" s="5">
        <f t="shared" si="63"/>
        <v>0</v>
      </c>
      <c r="AA47" s="5">
        <f t="shared" si="64"/>
        <v>0</v>
      </c>
      <c r="AB47" s="5">
        <f t="shared" si="65"/>
        <v>0</v>
      </c>
      <c r="AC47" s="5">
        <f>SUM(V47:AB47)</f>
        <v>0</v>
      </c>
      <c r="AD47" s="62">
        <f t="shared" si="66"/>
        <v>9800</v>
      </c>
    </row>
    <row r="48" spans="1:30" x14ac:dyDescent="0.2">
      <c r="C48" s="79" t="s">
        <v>210</v>
      </c>
      <c r="E48" s="5">
        <f>'1. Fibu-Saldenliste (original)'!C33</f>
        <v>-3000</v>
      </c>
      <c r="F48" s="75"/>
      <c r="G48" s="5">
        <f>E48+F48</f>
        <v>-3000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25">
        <f t="shared" si="58"/>
        <v>3000</v>
      </c>
      <c r="N48" s="73"/>
      <c r="V48" s="5">
        <f t="shared" si="59"/>
        <v>0</v>
      </c>
      <c r="W48" s="5">
        <f t="shared" si="60"/>
        <v>0</v>
      </c>
      <c r="X48" s="5">
        <f t="shared" si="61"/>
        <v>0</v>
      </c>
      <c r="Y48" s="5">
        <f t="shared" si="62"/>
        <v>0</v>
      </c>
      <c r="Z48" s="5">
        <f t="shared" si="63"/>
        <v>0</v>
      </c>
      <c r="AA48" s="5">
        <f t="shared" si="64"/>
        <v>0</v>
      </c>
      <c r="AB48" s="5">
        <f t="shared" si="65"/>
        <v>0</v>
      </c>
      <c r="AC48" s="5">
        <f>SUM(V48:AB48)</f>
        <v>0</v>
      </c>
      <c r="AD48" s="62">
        <f t="shared" si="66"/>
        <v>3000</v>
      </c>
    </row>
    <row r="49" spans="1:30" x14ac:dyDescent="0.2">
      <c r="C49" s="79" t="s">
        <v>211</v>
      </c>
      <c r="E49" s="5">
        <f>'1. Fibu-Saldenliste (original)'!C34</f>
        <v>-5000</v>
      </c>
      <c r="F49" s="75"/>
      <c r="G49" s="5">
        <f>E49+F49</f>
        <v>-5000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25">
        <f t="shared" si="58"/>
        <v>5000</v>
      </c>
      <c r="N49" s="73"/>
      <c r="V49" s="5">
        <f t="shared" si="59"/>
        <v>0</v>
      </c>
      <c r="W49" s="5">
        <f t="shared" si="60"/>
        <v>0</v>
      </c>
      <c r="X49" s="5">
        <f t="shared" si="61"/>
        <v>0</v>
      </c>
      <c r="Y49" s="5">
        <f t="shared" si="62"/>
        <v>0</v>
      </c>
      <c r="Z49" s="5">
        <f t="shared" si="63"/>
        <v>0</v>
      </c>
      <c r="AA49" s="5">
        <f t="shared" si="64"/>
        <v>0</v>
      </c>
      <c r="AB49" s="5">
        <f t="shared" si="65"/>
        <v>0</v>
      </c>
      <c r="AC49" s="5">
        <f>SUM(V49:AB49)</f>
        <v>0</v>
      </c>
      <c r="AD49" s="62">
        <f t="shared" si="66"/>
        <v>5000</v>
      </c>
    </row>
    <row r="50" spans="1:30" x14ac:dyDescent="0.2">
      <c r="C50" s="79" t="s">
        <v>214</v>
      </c>
      <c r="E50" s="5">
        <f>'1. Fibu-Saldenliste (original)'!C35</f>
        <v>-1500</v>
      </c>
      <c r="F50" s="75"/>
      <c r="G50" s="5">
        <f>E50+F50</f>
        <v>-1500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25">
        <f t="shared" si="58"/>
        <v>1500</v>
      </c>
      <c r="N50" s="73"/>
      <c r="V50" s="5">
        <f t="shared" si="59"/>
        <v>0</v>
      </c>
      <c r="W50" s="5">
        <f t="shared" si="60"/>
        <v>0</v>
      </c>
      <c r="X50" s="5">
        <f t="shared" si="61"/>
        <v>0</v>
      </c>
      <c r="Y50" s="5">
        <f t="shared" si="62"/>
        <v>0</v>
      </c>
      <c r="Z50" s="5">
        <f t="shared" si="63"/>
        <v>0</v>
      </c>
      <c r="AA50" s="5">
        <f t="shared" si="64"/>
        <v>0</v>
      </c>
      <c r="AB50" s="5">
        <f t="shared" si="65"/>
        <v>0</v>
      </c>
      <c r="AC50" s="5">
        <f>SUM(V50:AB50)</f>
        <v>0</v>
      </c>
      <c r="AD50" s="62">
        <f t="shared" si="66"/>
        <v>1500</v>
      </c>
    </row>
    <row r="51" spans="1:30" x14ac:dyDescent="0.2">
      <c r="E51" s="6">
        <f t="shared" ref="E51:L51" si="67">SUM(E46:E50)</f>
        <v>-19700</v>
      </c>
      <c r="F51" s="6">
        <f t="shared" si="67"/>
        <v>0</v>
      </c>
      <c r="G51" s="6">
        <f t="shared" si="67"/>
        <v>-19700</v>
      </c>
      <c r="H51" s="6">
        <f t="shared" si="67"/>
        <v>0</v>
      </c>
      <c r="I51" s="6">
        <f t="shared" si="67"/>
        <v>0</v>
      </c>
      <c r="J51" s="6">
        <f t="shared" si="67"/>
        <v>0</v>
      </c>
      <c r="K51" s="6">
        <f t="shared" si="67"/>
        <v>0</v>
      </c>
      <c r="L51" s="6">
        <f t="shared" si="67"/>
        <v>0</v>
      </c>
      <c r="M51" s="25">
        <f t="shared" si="58"/>
        <v>19700</v>
      </c>
      <c r="N51" s="73"/>
      <c r="V51" s="6">
        <f t="shared" ref="V51:AC51" si="68">SUM(V46:V50)</f>
        <v>0</v>
      </c>
      <c r="W51" s="6">
        <f t="shared" si="68"/>
        <v>0</v>
      </c>
      <c r="X51" s="6">
        <f t="shared" si="68"/>
        <v>0</v>
      </c>
      <c r="Y51" s="6">
        <f t="shared" si="68"/>
        <v>0</v>
      </c>
      <c r="Z51" s="6">
        <f t="shared" si="68"/>
        <v>0</v>
      </c>
      <c r="AA51" s="6">
        <f t="shared" si="68"/>
        <v>0</v>
      </c>
      <c r="AB51" s="6">
        <f t="shared" si="68"/>
        <v>0</v>
      </c>
      <c r="AC51" s="6">
        <f t="shared" si="68"/>
        <v>0</v>
      </c>
      <c r="AD51" s="62">
        <f t="shared" si="66"/>
        <v>19700</v>
      </c>
    </row>
    <row r="52" spans="1:30" x14ac:dyDescent="0.2">
      <c r="B52" s="13" t="s">
        <v>33</v>
      </c>
      <c r="E52" s="5"/>
      <c r="F52" s="5"/>
      <c r="G52" s="5"/>
      <c r="H52" s="5"/>
      <c r="I52" s="5"/>
      <c r="J52" s="5"/>
      <c r="K52" s="5"/>
      <c r="L52" s="5"/>
      <c r="N52" s="73"/>
    </row>
    <row r="53" spans="1:30" x14ac:dyDescent="0.2">
      <c r="C53" s="79" t="s">
        <v>200</v>
      </c>
      <c r="E53" s="5">
        <f>'1. Fibu-Saldenliste (original)'!C36</f>
        <v>-2600</v>
      </c>
      <c r="F53" s="75">
        <f>-E53</f>
        <v>2600</v>
      </c>
      <c r="G53" s="5">
        <f>E53+F53</f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25">
        <f t="shared" si="2"/>
        <v>0</v>
      </c>
      <c r="N53" s="73"/>
      <c r="V53" s="5">
        <f t="shared" ref="V53:AB54" si="69">$G53*O53</f>
        <v>0</v>
      </c>
      <c r="W53" s="5">
        <f t="shared" si="69"/>
        <v>0</v>
      </c>
      <c r="X53" s="5">
        <f t="shared" si="69"/>
        <v>0</v>
      </c>
      <c r="Y53" s="5">
        <f t="shared" si="69"/>
        <v>0</v>
      </c>
      <c r="Z53" s="5">
        <f t="shared" si="69"/>
        <v>0</v>
      </c>
      <c r="AA53" s="5">
        <f t="shared" si="69"/>
        <v>0</v>
      </c>
      <c r="AB53" s="5">
        <f t="shared" si="69"/>
        <v>0</v>
      </c>
      <c r="AC53" s="5">
        <f>SUM(V53:AB53)</f>
        <v>0</v>
      </c>
      <c r="AD53" s="62">
        <f>AC53-G53</f>
        <v>0</v>
      </c>
    </row>
    <row r="54" spans="1:30" x14ac:dyDescent="0.2">
      <c r="C54" t="s">
        <v>34</v>
      </c>
      <c r="E54" s="5">
        <f>'1. Fibu-Saldenliste (original)'!C37</f>
        <v>-2000</v>
      </c>
      <c r="F54" s="75">
        <f>-E54</f>
        <v>2000</v>
      </c>
      <c r="G54" s="5">
        <f>E54+F54</f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25">
        <f t="shared" si="2"/>
        <v>0</v>
      </c>
      <c r="N54" s="73"/>
      <c r="V54" s="5">
        <f t="shared" si="69"/>
        <v>0</v>
      </c>
      <c r="W54" s="5">
        <f t="shared" si="69"/>
        <v>0</v>
      </c>
      <c r="X54" s="5">
        <f t="shared" si="69"/>
        <v>0</v>
      </c>
      <c r="Y54" s="5">
        <f t="shared" si="69"/>
        <v>0</v>
      </c>
      <c r="Z54" s="5">
        <f t="shared" si="69"/>
        <v>0</v>
      </c>
      <c r="AA54" s="5">
        <f t="shared" si="69"/>
        <v>0</v>
      </c>
      <c r="AB54" s="5">
        <f t="shared" si="69"/>
        <v>0</v>
      </c>
      <c r="AC54" s="5">
        <f>SUM(V54:AB54)</f>
        <v>0</v>
      </c>
      <c r="AD54" s="62">
        <f>AC54-G54</f>
        <v>0</v>
      </c>
    </row>
    <row r="55" spans="1:30" x14ac:dyDescent="0.2">
      <c r="E55" s="6">
        <f t="shared" ref="E55:L55" si="70">SUM(E53:E54)</f>
        <v>-4600</v>
      </c>
      <c r="F55" s="6">
        <f t="shared" si="70"/>
        <v>4600</v>
      </c>
      <c r="G55" s="6">
        <f t="shared" si="70"/>
        <v>0</v>
      </c>
      <c r="H55" s="6">
        <f t="shared" si="70"/>
        <v>0</v>
      </c>
      <c r="I55" s="6">
        <f t="shared" si="70"/>
        <v>0</v>
      </c>
      <c r="J55" s="6">
        <f t="shared" si="70"/>
        <v>0</v>
      </c>
      <c r="K55" s="6">
        <f t="shared" si="70"/>
        <v>0</v>
      </c>
      <c r="L55" s="6">
        <f t="shared" si="70"/>
        <v>0</v>
      </c>
      <c r="M55" s="25">
        <f t="shared" si="2"/>
        <v>0</v>
      </c>
      <c r="N55" s="73"/>
      <c r="V55" s="6">
        <f t="shared" ref="V55:AC55" si="71">SUM(V53:V54)</f>
        <v>0</v>
      </c>
      <c r="W55" s="6">
        <f t="shared" si="71"/>
        <v>0</v>
      </c>
      <c r="X55" s="6">
        <f t="shared" si="71"/>
        <v>0</v>
      </c>
      <c r="Y55" s="6">
        <f t="shared" si="71"/>
        <v>0</v>
      </c>
      <c r="Z55" s="6">
        <f t="shared" si="71"/>
        <v>0</v>
      </c>
      <c r="AA55" s="6">
        <f t="shared" si="71"/>
        <v>0</v>
      </c>
      <c r="AB55" s="6">
        <f t="shared" si="71"/>
        <v>0</v>
      </c>
      <c r="AC55" s="6">
        <f t="shared" si="71"/>
        <v>0</v>
      </c>
      <c r="AD55" s="62">
        <f>AC55-G55</f>
        <v>0</v>
      </c>
    </row>
    <row r="56" spans="1:30" x14ac:dyDescent="0.2">
      <c r="B56" s="13" t="s">
        <v>221</v>
      </c>
      <c r="E56" s="39">
        <f>E55+E51+E44</f>
        <v>-109300</v>
      </c>
      <c r="F56" s="39">
        <f t="shared" ref="F56:L56" si="72">F55+F39+F33</f>
        <v>4600</v>
      </c>
      <c r="G56" s="39">
        <f t="shared" si="72"/>
        <v>-392100</v>
      </c>
      <c r="H56" s="39">
        <f t="shared" si="72"/>
        <v>0</v>
      </c>
      <c r="I56" s="39">
        <f t="shared" si="72"/>
        <v>0</v>
      </c>
      <c r="J56" s="39">
        <f t="shared" si="72"/>
        <v>0</v>
      </c>
      <c r="K56" s="39">
        <f t="shared" si="72"/>
        <v>0</v>
      </c>
      <c r="L56" s="39">
        <f t="shared" si="72"/>
        <v>0</v>
      </c>
      <c r="M56" s="27">
        <f t="shared" si="2"/>
        <v>392100</v>
      </c>
      <c r="N56" s="73"/>
      <c r="V56" s="39">
        <f t="shared" ref="V56:AC56" si="73">V55+V39+V33</f>
        <v>0</v>
      </c>
      <c r="W56" s="39">
        <f t="shared" si="73"/>
        <v>0</v>
      </c>
      <c r="X56" s="39">
        <f t="shared" si="73"/>
        <v>0</v>
      </c>
      <c r="Y56" s="39">
        <f t="shared" si="73"/>
        <v>0</v>
      </c>
      <c r="Z56" s="39">
        <f t="shared" si="73"/>
        <v>0</v>
      </c>
      <c r="AA56" s="39">
        <f t="shared" si="73"/>
        <v>0</v>
      </c>
      <c r="AB56" s="39">
        <f t="shared" si="73"/>
        <v>0</v>
      </c>
      <c r="AC56" s="39">
        <f t="shared" si="73"/>
        <v>0</v>
      </c>
      <c r="AD56" s="62">
        <f>AC56-G56</f>
        <v>392100</v>
      </c>
    </row>
    <row r="57" spans="1:30" x14ac:dyDescent="0.2">
      <c r="A57" s="66" t="s">
        <v>223</v>
      </c>
      <c r="B57" s="67"/>
      <c r="C57" s="68"/>
      <c r="D57" s="69"/>
      <c r="E57" s="39">
        <f>E56+E41</f>
        <v>464900</v>
      </c>
      <c r="F57" s="39">
        <f t="shared" ref="F57:L57" si="74">F56+F41</f>
        <v>4600</v>
      </c>
      <c r="G57" s="39">
        <f t="shared" si="74"/>
        <v>182100</v>
      </c>
      <c r="H57" s="39">
        <f t="shared" si="74"/>
        <v>944360</v>
      </c>
      <c r="I57" s="39">
        <f t="shared" si="74"/>
        <v>-7660</v>
      </c>
      <c r="J57" s="39">
        <f t="shared" si="74"/>
        <v>0</v>
      </c>
      <c r="K57" s="39">
        <f t="shared" si="74"/>
        <v>5000</v>
      </c>
      <c r="L57" s="39">
        <f t="shared" si="74"/>
        <v>24600</v>
      </c>
      <c r="V57" s="39">
        <f t="shared" ref="V57" si="75">V56+V41</f>
        <v>1741600</v>
      </c>
      <c r="W57" s="39">
        <f t="shared" ref="W57" si="76">W56+W41</f>
        <v>-797240</v>
      </c>
      <c r="X57" s="39">
        <f t="shared" ref="X57" si="77">X56+X41</f>
        <v>-7659.9999999999991</v>
      </c>
      <c r="Y57" s="39">
        <f t="shared" ref="Y57" si="78">Y56+Y41</f>
        <v>0</v>
      </c>
      <c r="Z57" s="39">
        <f t="shared" ref="Z57" si="79">Z56+Z41</f>
        <v>0</v>
      </c>
      <c r="AA57" s="39">
        <f t="shared" ref="AA57" si="80">AA56+AA41</f>
        <v>5016</v>
      </c>
      <c r="AB57" s="39">
        <f t="shared" ref="AB57" si="81">AB56+AB41</f>
        <v>24584</v>
      </c>
      <c r="AC57" s="39">
        <f t="shared" ref="AC57" si="82">AC56+AC41</f>
        <v>966300</v>
      </c>
      <c r="AD57" s="62">
        <f>AC57-G57</f>
        <v>784200</v>
      </c>
    </row>
    <row r="58" spans="1:30" x14ac:dyDescent="0.2">
      <c r="A58" s="66" t="s">
        <v>17</v>
      </c>
      <c r="B58" s="67"/>
      <c r="C58" s="68"/>
      <c r="D58" s="69"/>
      <c r="E58" s="5"/>
      <c r="F58" s="5"/>
      <c r="G58" s="5"/>
      <c r="H58" s="5"/>
      <c r="I58" s="5"/>
      <c r="J58" s="5"/>
      <c r="K58" s="5"/>
      <c r="L58" s="5"/>
    </row>
    <row r="59" spans="1:30" x14ac:dyDescent="0.2">
      <c r="C59" t="s">
        <v>19</v>
      </c>
      <c r="E59" s="5">
        <f>'1. Fibu-Saldenliste (original)'!C11</f>
        <v>6700</v>
      </c>
      <c r="F59" s="5">
        <v>0</v>
      </c>
      <c r="G59" s="5">
        <f>E59+F59</f>
        <v>6700</v>
      </c>
      <c r="H59" s="5">
        <v>0</v>
      </c>
      <c r="I59" s="5">
        <v>0</v>
      </c>
      <c r="J59" s="5">
        <v>0</v>
      </c>
      <c r="K59" s="75">
        <f>G59-L59</f>
        <v>3200</v>
      </c>
      <c r="L59" s="75">
        <v>3500</v>
      </c>
      <c r="M59" s="25">
        <f t="shared" ref="M59:M64" si="83">SUM(H59:L59)-G59</f>
        <v>0</v>
      </c>
      <c r="T59" s="63">
        <v>0.48</v>
      </c>
      <c r="U59" s="63">
        <f>1-O59-P59-Q59-R59-S59-T59</f>
        <v>0.52</v>
      </c>
      <c r="V59" s="5">
        <f t="shared" ref="V59:AB63" si="84">$G59*O59</f>
        <v>0</v>
      </c>
      <c r="W59" s="5">
        <f t="shared" si="84"/>
        <v>0</v>
      </c>
      <c r="X59" s="5">
        <f t="shared" si="84"/>
        <v>0</v>
      </c>
      <c r="Y59" s="5">
        <f t="shared" si="84"/>
        <v>0</v>
      </c>
      <c r="Z59" s="5">
        <f t="shared" si="84"/>
        <v>0</v>
      </c>
      <c r="AA59" s="5">
        <f t="shared" si="84"/>
        <v>3216</v>
      </c>
      <c r="AB59" s="5">
        <f t="shared" si="84"/>
        <v>3484</v>
      </c>
      <c r="AC59" s="5">
        <f>SUM(V59:AB59)</f>
        <v>6700</v>
      </c>
      <c r="AD59" s="62">
        <f t="shared" ref="AD59:AD65" si="85">AC59-G59</f>
        <v>0</v>
      </c>
    </row>
    <row r="60" spans="1:30" x14ac:dyDescent="0.2">
      <c r="C60" t="s">
        <v>18</v>
      </c>
      <c r="E60" s="5">
        <f>'1. Fibu-Saldenliste (original)'!C12</f>
        <v>1800</v>
      </c>
      <c r="F60" s="5">
        <v>0</v>
      </c>
      <c r="G60" s="5">
        <f>E60+F60</f>
        <v>1800</v>
      </c>
      <c r="H60" s="5">
        <v>0</v>
      </c>
      <c r="I60" s="5">
        <v>0</v>
      </c>
      <c r="J60" s="5">
        <v>0</v>
      </c>
      <c r="K60" s="75">
        <f>G60</f>
        <v>1800</v>
      </c>
      <c r="L60" s="5">
        <v>0</v>
      </c>
      <c r="M60" s="25">
        <f t="shared" si="83"/>
        <v>0</v>
      </c>
      <c r="T60" s="63">
        <v>1</v>
      </c>
      <c r="U60" s="63">
        <f>1-O60-P60-Q60-R60-S60-T60</f>
        <v>0</v>
      </c>
      <c r="V60" s="5">
        <f t="shared" si="84"/>
        <v>0</v>
      </c>
      <c r="W60" s="5">
        <f t="shared" si="84"/>
        <v>0</v>
      </c>
      <c r="X60" s="5">
        <f t="shared" si="84"/>
        <v>0</v>
      </c>
      <c r="Y60" s="5">
        <f t="shared" si="84"/>
        <v>0</v>
      </c>
      <c r="Z60" s="5">
        <f t="shared" si="84"/>
        <v>0</v>
      </c>
      <c r="AA60" s="5">
        <f t="shared" si="84"/>
        <v>1800</v>
      </c>
      <c r="AB60" s="5">
        <f t="shared" si="84"/>
        <v>0</v>
      </c>
      <c r="AC60" s="5">
        <f>SUM(V60:AB60)</f>
        <v>1800</v>
      </c>
      <c r="AD60" s="62">
        <f t="shared" si="85"/>
        <v>0</v>
      </c>
    </row>
    <row r="61" spans="1:30" x14ac:dyDescent="0.2">
      <c r="C61" t="s">
        <v>20</v>
      </c>
      <c r="E61" s="5">
        <f>'1. Fibu-Saldenliste (original)'!C13</f>
        <v>13000</v>
      </c>
      <c r="F61" s="5">
        <v>0</v>
      </c>
      <c r="G61" s="5">
        <f>E61+F61</f>
        <v>13000</v>
      </c>
      <c r="H61" s="5">
        <v>0</v>
      </c>
      <c r="I61" s="5">
        <v>0</v>
      </c>
      <c r="J61" s="5">
        <v>0</v>
      </c>
      <c r="K61" s="5">
        <v>0</v>
      </c>
      <c r="L61" s="75">
        <f>G61</f>
        <v>13000</v>
      </c>
      <c r="M61" s="25">
        <f t="shared" si="83"/>
        <v>0</v>
      </c>
      <c r="U61" s="63">
        <f>1-O61-P61-Q61-R61-S61-T61</f>
        <v>1</v>
      </c>
      <c r="V61" s="5">
        <f t="shared" si="84"/>
        <v>0</v>
      </c>
      <c r="W61" s="5">
        <f t="shared" si="84"/>
        <v>0</v>
      </c>
      <c r="X61" s="5">
        <f t="shared" si="84"/>
        <v>0</v>
      </c>
      <c r="Y61" s="5">
        <f t="shared" si="84"/>
        <v>0</v>
      </c>
      <c r="Z61" s="5">
        <f t="shared" si="84"/>
        <v>0</v>
      </c>
      <c r="AA61" s="5">
        <f t="shared" si="84"/>
        <v>0</v>
      </c>
      <c r="AB61" s="5">
        <f t="shared" si="84"/>
        <v>13000</v>
      </c>
      <c r="AC61" s="5">
        <f>SUM(V61:AB61)</f>
        <v>13000</v>
      </c>
      <c r="AD61" s="62">
        <f t="shared" si="85"/>
        <v>0</v>
      </c>
    </row>
    <row r="62" spans="1:30" x14ac:dyDescent="0.2">
      <c r="C62" t="s">
        <v>21</v>
      </c>
      <c r="E62" s="5">
        <f>'1. Fibu-Saldenliste (original)'!C14</f>
        <v>4100</v>
      </c>
      <c r="F62" s="5">
        <v>0</v>
      </c>
      <c r="G62" s="5">
        <f>E62+F62</f>
        <v>4100</v>
      </c>
      <c r="H62" s="5">
        <v>0</v>
      </c>
      <c r="I62" s="5">
        <v>0</v>
      </c>
      <c r="J62" s="5">
        <v>0</v>
      </c>
      <c r="K62" s="5">
        <v>0</v>
      </c>
      <c r="L62" s="75">
        <f>G62</f>
        <v>4100</v>
      </c>
      <c r="M62" s="25">
        <f t="shared" si="83"/>
        <v>0</v>
      </c>
      <c r="U62" s="63">
        <f>1-O62-P62-Q62-R62-S62-T62</f>
        <v>1</v>
      </c>
      <c r="V62" s="5">
        <f t="shared" si="84"/>
        <v>0</v>
      </c>
      <c r="W62" s="5">
        <f t="shared" si="84"/>
        <v>0</v>
      </c>
      <c r="X62" s="5">
        <f t="shared" si="84"/>
        <v>0</v>
      </c>
      <c r="Y62" s="5">
        <f t="shared" si="84"/>
        <v>0</v>
      </c>
      <c r="Z62" s="5">
        <f t="shared" si="84"/>
        <v>0</v>
      </c>
      <c r="AA62" s="5">
        <f t="shared" si="84"/>
        <v>0</v>
      </c>
      <c r="AB62" s="5">
        <f t="shared" si="84"/>
        <v>4100</v>
      </c>
      <c r="AC62" s="5">
        <f>SUM(V62:AB62)</f>
        <v>4100</v>
      </c>
      <c r="AD62" s="62">
        <f t="shared" si="85"/>
        <v>0</v>
      </c>
    </row>
    <row r="63" spans="1:30" x14ac:dyDescent="0.2">
      <c r="C63" t="s">
        <v>22</v>
      </c>
      <c r="E63" s="5">
        <f>'1. Fibu-Saldenliste (original)'!C15</f>
        <v>4000</v>
      </c>
      <c r="F63" s="5">
        <v>0</v>
      </c>
      <c r="G63" s="5">
        <f>E63+F63</f>
        <v>4000</v>
      </c>
      <c r="H63" s="5">
        <v>0</v>
      </c>
      <c r="I63" s="5">
        <v>0</v>
      </c>
      <c r="J63" s="5">
        <v>0</v>
      </c>
      <c r="K63" s="5">
        <v>0</v>
      </c>
      <c r="L63" s="75">
        <f>G63</f>
        <v>4000</v>
      </c>
      <c r="M63" s="25">
        <f t="shared" si="83"/>
        <v>0</v>
      </c>
      <c r="U63" s="63">
        <f>1-O63-P63-Q63-R63-S63-T63</f>
        <v>1</v>
      </c>
      <c r="V63" s="5">
        <f t="shared" si="84"/>
        <v>0</v>
      </c>
      <c r="W63" s="5">
        <f t="shared" si="84"/>
        <v>0</v>
      </c>
      <c r="X63" s="5">
        <f t="shared" si="84"/>
        <v>0</v>
      </c>
      <c r="Y63" s="5">
        <f t="shared" si="84"/>
        <v>0</v>
      </c>
      <c r="Z63" s="5">
        <f t="shared" si="84"/>
        <v>0</v>
      </c>
      <c r="AA63" s="5">
        <f t="shared" si="84"/>
        <v>0</v>
      </c>
      <c r="AB63" s="5">
        <f t="shared" si="84"/>
        <v>4000</v>
      </c>
      <c r="AC63" s="5">
        <f>SUM(V63:AB63)</f>
        <v>4000</v>
      </c>
      <c r="AD63" s="62">
        <f t="shared" si="85"/>
        <v>0</v>
      </c>
    </row>
    <row r="64" spans="1:30" x14ac:dyDescent="0.2">
      <c r="E64" s="6">
        <f t="shared" ref="E64:L64" si="86">SUM(E59:E63)</f>
        <v>29600</v>
      </c>
      <c r="F64" s="6">
        <f t="shared" si="86"/>
        <v>0</v>
      </c>
      <c r="G64" s="6">
        <f t="shared" si="86"/>
        <v>29600</v>
      </c>
      <c r="H64" s="6">
        <f t="shared" si="86"/>
        <v>0</v>
      </c>
      <c r="I64" s="6">
        <f t="shared" si="86"/>
        <v>0</v>
      </c>
      <c r="J64" s="6">
        <f t="shared" si="86"/>
        <v>0</v>
      </c>
      <c r="K64" s="6">
        <f t="shared" si="86"/>
        <v>5000</v>
      </c>
      <c r="L64" s="6">
        <f t="shared" si="86"/>
        <v>24600</v>
      </c>
      <c r="M64" s="25">
        <f t="shared" si="83"/>
        <v>0</v>
      </c>
      <c r="V64" s="6">
        <f t="shared" ref="V64:AC64" si="87">SUM(V59:V63)</f>
        <v>0</v>
      </c>
      <c r="W64" s="6">
        <f t="shared" si="87"/>
        <v>0</v>
      </c>
      <c r="X64" s="6">
        <f t="shared" si="87"/>
        <v>0</v>
      </c>
      <c r="Y64" s="6">
        <f t="shared" si="87"/>
        <v>0</v>
      </c>
      <c r="Z64" s="6">
        <f t="shared" si="87"/>
        <v>0</v>
      </c>
      <c r="AA64" s="6">
        <f t="shared" si="87"/>
        <v>5016</v>
      </c>
      <c r="AB64" s="6">
        <f t="shared" si="87"/>
        <v>24584</v>
      </c>
      <c r="AC64" s="6">
        <f t="shared" si="87"/>
        <v>29600</v>
      </c>
      <c r="AD64" s="62">
        <f t="shared" si="85"/>
        <v>0</v>
      </c>
    </row>
    <row r="65" spans="1:30" x14ac:dyDescent="0.2">
      <c r="A65" s="66" t="s">
        <v>222</v>
      </c>
      <c r="B65" s="67"/>
      <c r="C65" s="68"/>
      <c r="D65" s="69"/>
      <c r="E65" s="39">
        <f>E64+E57</f>
        <v>494500</v>
      </c>
      <c r="F65" s="39">
        <f t="shared" ref="F65:L65" si="88">F64+F57</f>
        <v>4600</v>
      </c>
      <c r="G65" s="39">
        <f t="shared" si="88"/>
        <v>211700</v>
      </c>
      <c r="H65" s="39">
        <f t="shared" si="88"/>
        <v>944360</v>
      </c>
      <c r="I65" s="39">
        <f t="shared" si="88"/>
        <v>-7660</v>
      </c>
      <c r="J65" s="39">
        <f t="shared" si="88"/>
        <v>0</v>
      </c>
      <c r="K65" s="39">
        <f t="shared" si="88"/>
        <v>10000</v>
      </c>
      <c r="L65" s="39">
        <f t="shared" si="88"/>
        <v>49200</v>
      </c>
      <c r="V65" s="39">
        <f t="shared" ref="V65" si="89">V64+V57</f>
        <v>1741600</v>
      </c>
      <c r="W65" s="39">
        <f t="shared" ref="W65" si="90">W64+W57</f>
        <v>-797240</v>
      </c>
      <c r="X65" s="39">
        <f t="shared" ref="X65" si="91">X64+X57</f>
        <v>-7659.9999999999991</v>
      </c>
      <c r="Y65" s="39">
        <f t="shared" ref="Y65" si="92">Y64+Y57</f>
        <v>0</v>
      </c>
      <c r="Z65" s="39">
        <f t="shared" ref="Z65" si="93">Z64+Z57</f>
        <v>0</v>
      </c>
      <c r="AA65" s="39">
        <f t="shared" ref="AA65" si="94">AA64+AA57</f>
        <v>10032</v>
      </c>
      <c r="AB65" s="39">
        <f t="shared" ref="AB65" si="95">AB64+AB57</f>
        <v>49168</v>
      </c>
      <c r="AC65" s="39">
        <f t="shared" ref="AC65" si="96">AC64+AC57</f>
        <v>995900</v>
      </c>
      <c r="AD65" s="62">
        <f t="shared" si="85"/>
        <v>784200</v>
      </c>
    </row>
    <row r="66" spans="1:30" x14ac:dyDescent="0.2">
      <c r="A66" s="66" t="s">
        <v>35</v>
      </c>
      <c r="B66" s="67"/>
      <c r="C66" s="68"/>
      <c r="D66" s="69"/>
      <c r="E66" s="5"/>
      <c r="F66" s="5"/>
      <c r="G66" s="5"/>
      <c r="H66" s="5"/>
      <c r="I66" s="5"/>
      <c r="J66" s="5"/>
      <c r="K66" s="5"/>
      <c r="L66" s="5"/>
      <c r="N66" s="72"/>
    </row>
    <row r="67" spans="1:30" x14ac:dyDescent="0.2">
      <c r="B67" s="13" t="s">
        <v>36</v>
      </c>
      <c r="E67" s="5">
        <f>'1. Fibu-Saldenliste (original)'!C39</f>
        <v>-67600</v>
      </c>
      <c r="F67" s="5">
        <f>-'3.a. kalk. Kosten u. Umsatz'!J54</f>
        <v>-4300</v>
      </c>
      <c r="G67" s="5">
        <f>E67+F67</f>
        <v>-71900</v>
      </c>
      <c r="H67" s="5">
        <v>0</v>
      </c>
      <c r="I67" s="75">
        <f>-'3.a. kalk. Kosten u. Umsatz'!J49</f>
        <v>-700</v>
      </c>
      <c r="J67" s="75">
        <f>-'3.a. kalk. Kosten u. Umsatz'!J50</f>
        <v>-61000</v>
      </c>
      <c r="K67" s="75">
        <f>-'3.a. kalk. Kosten u. Umsatz'!J51</f>
        <v>-10200</v>
      </c>
      <c r="L67" s="5">
        <v>0</v>
      </c>
      <c r="M67" s="25">
        <f t="shared" si="2"/>
        <v>0</v>
      </c>
      <c r="N67" s="72"/>
      <c r="Q67" s="63">
        <v>0.01</v>
      </c>
      <c r="S67" s="63">
        <v>0.84799999999999998</v>
      </c>
      <c r="T67" s="63">
        <v>0.14199999999999999</v>
      </c>
      <c r="U67" s="63">
        <f>1-O67-P67-Q67-R67-S67-T67</f>
        <v>0</v>
      </c>
      <c r="V67" s="5">
        <f t="shared" ref="V67:AB68" si="97">$G67*O67</f>
        <v>0</v>
      </c>
      <c r="W67" s="5">
        <f t="shared" si="97"/>
        <v>0</v>
      </c>
      <c r="X67" s="5">
        <f t="shared" si="97"/>
        <v>-719</v>
      </c>
      <c r="Y67" s="5">
        <f t="shared" si="97"/>
        <v>0</v>
      </c>
      <c r="Z67" s="5">
        <f t="shared" si="97"/>
        <v>-60971.199999999997</v>
      </c>
      <c r="AA67" s="5">
        <f t="shared" si="97"/>
        <v>-10209.799999999999</v>
      </c>
      <c r="AB67" s="5">
        <f t="shared" si="97"/>
        <v>0</v>
      </c>
      <c r="AC67" s="5">
        <f>SUM(V67:AB67)</f>
        <v>-71900</v>
      </c>
      <c r="AD67" s="62">
        <f>AC67-G67</f>
        <v>0</v>
      </c>
    </row>
    <row r="68" spans="1:30" x14ac:dyDescent="0.2">
      <c r="B68" s="13" t="s">
        <v>37</v>
      </c>
      <c r="E68" s="5">
        <f>'1. Fibu-Saldenliste (original)'!C40</f>
        <v>-3400</v>
      </c>
      <c r="F68" s="5">
        <v>-1700</v>
      </c>
      <c r="G68" s="5">
        <f>E68+F68</f>
        <v>-5100</v>
      </c>
      <c r="H68" s="5">
        <v>0</v>
      </c>
      <c r="I68" s="75">
        <v>0</v>
      </c>
      <c r="J68" s="75">
        <f>G68*0.7</f>
        <v>-3570</v>
      </c>
      <c r="K68" s="75">
        <f>G68*0.3</f>
        <v>-1530</v>
      </c>
      <c r="L68" s="5">
        <v>0</v>
      </c>
      <c r="M68" s="25">
        <f t="shared" si="2"/>
        <v>0</v>
      </c>
      <c r="N68" s="72"/>
      <c r="Q68" s="63">
        <v>0</v>
      </c>
      <c r="S68" s="63">
        <v>0.7</v>
      </c>
      <c r="T68" s="63">
        <v>0.3</v>
      </c>
      <c r="U68" s="63">
        <f>1-O68-P68-Q68-R68-S68-T68</f>
        <v>0</v>
      </c>
      <c r="V68" s="5">
        <f t="shared" si="97"/>
        <v>0</v>
      </c>
      <c r="W68" s="5">
        <f t="shared" si="97"/>
        <v>0</v>
      </c>
      <c r="X68" s="5">
        <f t="shared" si="97"/>
        <v>0</v>
      </c>
      <c r="Y68" s="5">
        <f t="shared" si="97"/>
        <v>0</v>
      </c>
      <c r="Z68" s="5">
        <f t="shared" si="97"/>
        <v>-3570</v>
      </c>
      <c r="AA68" s="5">
        <f t="shared" si="97"/>
        <v>-1530</v>
      </c>
      <c r="AB68" s="5">
        <f t="shared" si="97"/>
        <v>0</v>
      </c>
      <c r="AC68" s="5">
        <f>SUM(V68:AB68)</f>
        <v>-5100</v>
      </c>
      <c r="AD68" s="62">
        <f>AC68-G68</f>
        <v>0</v>
      </c>
    </row>
    <row r="69" spans="1:30" x14ac:dyDescent="0.2">
      <c r="E69" s="39">
        <f t="shared" ref="E69:L69" si="98">SUM(E67:E68)</f>
        <v>-71000</v>
      </c>
      <c r="F69" s="39">
        <f t="shared" si="98"/>
        <v>-6000</v>
      </c>
      <c r="G69" s="39">
        <f t="shared" si="98"/>
        <v>-77000</v>
      </c>
      <c r="H69" s="39">
        <f t="shared" si="98"/>
        <v>0</v>
      </c>
      <c r="I69" s="39">
        <f t="shared" si="98"/>
        <v>-700</v>
      </c>
      <c r="J69" s="39">
        <f t="shared" si="98"/>
        <v>-64570</v>
      </c>
      <c r="K69" s="39">
        <f t="shared" si="98"/>
        <v>-11730</v>
      </c>
      <c r="L69" s="39">
        <f t="shared" si="98"/>
        <v>0</v>
      </c>
      <c r="M69" s="25">
        <f t="shared" si="2"/>
        <v>0</v>
      </c>
      <c r="N69" s="72"/>
      <c r="V69" s="39">
        <f t="shared" ref="V69:AC69" si="99">SUM(V67:V68)</f>
        <v>0</v>
      </c>
      <c r="W69" s="39">
        <f t="shared" si="99"/>
        <v>0</v>
      </c>
      <c r="X69" s="39">
        <f t="shared" si="99"/>
        <v>-719</v>
      </c>
      <c r="Y69" s="39">
        <f t="shared" si="99"/>
        <v>0</v>
      </c>
      <c r="Z69" s="39">
        <f t="shared" si="99"/>
        <v>-64541.2</v>
      </c>
      <c r="AA69" s="39">
        <f t="shared" si="99"/>
        <v>-11739.8</v>
      </c>
      <c r="AB69" s="39">
        <f t="shared" si="99"/>
        <v>0</v>
      </c>
      <c r="AC69" s="39">
        <f t="shared" si="99"/>
        <v>-77000</v>
      </c>
      <c r="AD69" s="62">
        <f>AC69-G69</f>
        <v>0</v>
      </c>
    </row>
    <row r="70" spans="1:30" x14ac:dyDescent="0.2">
      <c r="A70" s="66" t="s">
        <v>225</v>
      </c>
      <c r="B70" s="67"/>
      <c r="C70" s="68"/>
      <c r="D70" s="69"/>
      <c r="E70" s="39">
        <f>E69+E65</f>
        <v>423500</v>
      </c>
      <c r="F70" s="39">
        <f t="shared" ref="F70:L70" si="100">F69+F65</f>
        <v>-1400</v>
      </c>
      <c r="G70" s="39">
        <f t="shared" si="100"/>
        <v>134700</v>
      </c>
      <c r="H70" s="39">
        <f t="shared" si="100"/>
        <v>944360</v>
      </c>
      <c r="I70" s="39">
        <f t="shared" si="100"/>
        <v>-8360</v>
      </c>
      <c r="J70" s="39">
        <f t="shared" si="100"/>
        <v>-64570</v>
      </c>
      <c r="K70" s="39">
        <f t="shared" si="100"/>
        <v>-1730</v>
      </c>
      <c r="L70" s="39">
        <f t="shared" si="100"/>
        <v>49200</v>
      </c>
      <c r="V70" s="39">
        <f t="shared" ref="V70" si="101">V69+V65</f>
        <v>1741600</v>
      </c>
      <c r="W70" s="39">
        <f t="shared" ref="W70" si="102">W69+W65</f>
        <v>-797240</v>
      </c>
      <c r="X70" s="39">
        <f t="shared" ref="X70" si="103">X69+X65</f>
        <v>-8379</v>
      </c>
      <c r="Y70" s="39">
        <f t="shared" ref="Y70" si="104">Y69+Y65</f>
        <v>0</v>
      </c>
      <c r="Z70" s="39">
        <f t="shared" ref="Z70" si="105">Z69+Z65</f>
        <v>-64541.2</v>
      </c>
      <c r="AA70" s="39">
        <f t="shared" ref="AA70" si="106">AA69+AA65</f>
        <v>-1707.7999999999993</v>
      </c>
      <c r="AB70" s="39">
        <f t="shared" ref="AB70" si="107">AB69+AB65</f>
        <v>49168</v>
      </c>
      <c r="AC70" s="39">
        <f t="shared" ref="AC70" si="108">AC69+AC65</f>
        <v>918900</v>
      </c>
      <c r="AD70" s="62">
        <f>AC70-G70</f>
        <v>784200</v>
      </c>
    </row>
    <row r="71" spans="1:30" x14ac:dyDescent="0.2">
      <c r="A71" s="66" t="s">
        <v>38</v>
      </c>
      <c r="B71" s="67"/>
      <c r="C71" s="68"/>
      <c r="D71" s="69"/>
      <c r="E71" s="5"/>
      <c r="F71" s="5"/>
      <c r="G71" s="5"/>
      <c r="H71" s="5"/>
      <c r="I71" s="5"/>
      <c r="J71" s="5"/>
      <c r="K71" s="5"/>
      <c r="L71" s="5"/>
    </row>
    <row r="72" spans="1:30" x14ac:dyDescent="0.2">
      <c r="B72" s="13" t="s">
        <v>39</v>
      </c>
      <c r="E72" s="5"/>
      <c r="F72" s="5"/>
      <c r="G72" s="5"/>
      <c r="H72" s="5"/>
      <c r="I72" s="5"/>
      <c r="J72" s="5"/>
      <c r="K72" s="5"/>
      <c r="L72" s="5"/>
    </row>
    <row r="73" spans="1:30" x14ac:dyDescent="0.2">
      <c r="C73" t="s">
        <v>40</v>
      </c>
      <c r="E73" s="5">
        <f>'1. Fibu-Saldenliste (original)'!C41</f>
        <v>-22900</v>
      </c>
      <c r="F73" s="5">
        <v>0</v>
      </c>
      <c r="G73" s="5">
        <f>E73+F73</f>
        <v>-22900</v>
      </c>
      <c r="H73" s="5">
        <v>0</v>
      </c>
      <c r="I73" s="5">
        <v>0</v>
      </c>
      <c r="J73" s="5">
        <v>0</v>
      </c>
      <c r="K73" s="75">
        <f>G73</f>
        <v>-22900</v>
      </c>
      <c r="L73" s="5">
        <v>0</v>
      </c>
      <c r="M73" s="25">
        <f t="shared" si="2"/>
        <v>0</v>
      </c>
      <c r="T73" s="63">
        <v>1</v>
      </c>
      <c r="U73" s="63">
        <f>1-O73-P73-Q73-R73-S73-T73</f>
        <v>0</v>
      </c>
      <c r="V73" s="5">
        <f t="shared" ref="V73:AB76" si="109">$G73*O73</f>
        <v>0</v>
      </c>
      <c r="W73" s="5">
        <f t="shared" si="109"/>
        <v>0</v>
      </c>
      <c r="X73" s="5">
        <f t="shared" si="109"/>
        <v>0</v>
      </c>
      <c r="Y73" s="5">
        <f t="shared" si="109"/>
        <v>0</v>
      </c>
      <c r="Z73" s="5">
        <f t="shared" si="109"/>
        <v>0</v>
      </c>
      <c r="AA73" s="5">
        <f t="shared" si="109"/>
        <v>-22900</v>
      </c>
      <c r="AB73" s="5">
        <f t="shared" si="109"/>
        <v>0</v>
      </c>
      <c r="AC73" s="5">
        <f>SUM(V73:AB73)</f>
        <v>-22900</v>
      </c>
      <c r="AD73" s="62">
        <f t="shared" ref="AD73:AD78" si="110">AC73-G73</f>
        <v>0</v>
      </c>
    </row>
    <row r="74" spans="1:30" x14ac:dyDescent="0.2">
      <c r="C74" t="s">
        <v>41</v>
      </c>
      <c r="E74" s="5">
        <f>'1. Fibu-Saldenliste (original)'!C42</f>
        <v>-300</v>
      </c>
      <c r="F74" s="5">
        <v>0</v>
      </c>
      <c r="G74" s="5">
        <f>E74+F74</f>
        <v>-300</v>
      </c>
      <c r="H74" s="5">
        <v>0</v>
      </c>
      <c r="I74" s="5">
        <v>0</v>
      </c>
      <c r="J74" s="5">
        <v>0</v>
      </c>
      <c r="K74" s="75">
        <f>G74</f>
        <v>-300</v>
      </c>
      <c r="L74" s="5">
        <v>0</v>
      </c>
      <c r="M74" s="25">
        <f t="shared" si="2"/>
        <v>0</v>
      </c>
      <c r="T74" s="63">
        <v>1</v>
      </c>
      <c r="U74" s="63">
        <f>1-O74-P74-Q74-R74-S74-T74</f>
        <v>0</v>
      </c>
      <c r="V74" s="5">
        <f t="shared" si="109"/>
        <v>0</v>
      </c>
      <c r="W74" s="5">
        <f t="shared" si="109"/>
        <v>0</v>
      </c>
      <c r="X74" s="5">
        <f t="shared" si="109"/>
        <v>0</v>
      </c>
      <c r="Y74" s="5">
        <f t="shared" si="109"/>
        <v>0</v>
      </c>
      <c r="Z74" s="5">
        <f t="shared" si="109"/>
        <v>0</v>
      </c>
      <c r="AA74" s="5">
        <f t="shared" si="109"/>
        <v>-300</v>
      </c>
      <c r="AB74" s="5">
        <f t="shared" si="109"/>
        <v>0</v>
      </c>
      <c r="AC74" s="5">
        <f>SUM(V74:AB74)</f>
        <v>-300</v>
      </c>
      <c r="AD74" s="62">
        <f t="shared" si="110"/>
        <v>0</v>
      </c>
    </row>
    <row r="75" spans="1:30" x14ac:dyDescent="0.2">
      <c r="C75" t="s">
        <v>42</v>
      </c>
      <c r="E75" s="5">
        <f>'1. Fibu-Saldenliste (original)'!C43</f>
        <v>-26600</v>
      </c>
      <c r="F75" s="5">
        <v>0</v>
      </c>
      <c r="G75" s="5">
        <f>E75+F75</f>
        <v>-26600</v>
      </c>
      <c r="H75" s="5">
        <v>0</v>
      </c>
      <c r="I75" s="5">
        <v>0</v>
      </c>
      <c r="J75" s="5">
        <v>0</v>
      </c>
      <c r="K75" s="75">
        <f>G75</f>
        <v>-26600</v>
      </c>
      <c r="L75" s="5">
        <v>0</v>
      </c>
      <c r="M75" s="25">
        <f t="shared" si="2"/>
        <v>0</v>
      </c>
      <c r="T75" s="63">
        <v>1</v>
      </c>
      <c r="U75" s="63">
        <f>1-O75-P75-Q75-R75-S75-T75</f>
        <v>0</v>
      </c>
      <c r="V75" s="5">
        <f t="shared" si="109"/>
        <v>0</v>
      </c>
      <c r="W75" s="5">
        <f t="shared" si="109"/>
        <v>0</v>
      </c>
      <c r="X75" s="5">
        <f t="shared" si="109"/>
        <v>0</v>
      </c>
      <c r="Y75" s="5">
        <f t="shared" si="109"/>
        <v>0</v>
      </c>
      <c r="Z75" s="5">
        <f t="shared" si="109"/>
        <v>0</v>
      </c>
      <c r="AA75" s="5">
        <f t="shared" si="109"/>
        <v>-26600</v>
      </c>
      <c r="AB75" s="5">
        <f t="shared" si="109"/>
        <v>0</v>
      </c>
      <c r="AC75" s="5">
        <f>SUM(V75:AB75)</f>
        <v>-26600</v>
      </c>
      <c r="AD75" s="62">
        <f t="shared" si="110"/>
        <v>0</v>
      </c>
    </row>
    <row r="76" spans="1:30" x14ac:dyDescent="0.2">
      <c r="C76" t="s">
        <v>43</v>
      </c>
      <c r="E76" s="5">
        <f>'1. Fibu-Saldenliste (original)'!C44</f>
        <v>-6400</v>
      </c>
      <c r="F76" s="5">
        <v>0</v>
      </c>
      <c r="G76" s="5">
        <f>E76+F76</f>
        <v>-6400</v>
      </c>
      <c r="H76" s="5">
        <v>0</v>
      </c>
      <c r="I76" s="5">
        <v>0</v>
      </c>
      <c r="J76" s="5">
        <v>0</v>
      </c>
      <c r="K76" s="75">
        <f>G76</f>
        <v>-6400</v>
      </c>
      <c r="L76" s="5">
        <v>0</v>
      </c>
      <c r="M76" s="25">
        <f t="shared" si="2"/>
        <v>0</v>
      </c>
      <c r="T76" s="63">
        <v>1</v>
      </c>
      <c r="U76" s="63">
        <f>1-O76-P76-Q76-R76-S76-T76</f>
        <v>0</v>
      </c>
      <c r="V76" s="5">
        <f t="shared" si="109"/>
        <v>0</v>
      </c>
      <c r="W76" s="5">
        <f t="shared" si="109"/>
        <v>0</v>
      </c>
      <c r="X76" s="5">
        <f t="shared" si="109"/>
        <v>0</v>
      </c>
      <c r="Y76" s="5">
        <f t="shared" si="109"/>
        <v>0</v>
      </c>
      <c r="Z76" s="5">
        <f t="shared" si="109"/>
        <v>0</v>
      </c>
      <c r="AA76" s="5">
        <f t="shared" si="109"/>
        <v>-6400</v>
      </c>
      <c r="AB76" s="5">
        <f t="shared" si="109"/>
        <v>0</v>
      </c>
      <c r="AC76" s="5">
        <f>SUM(V76:AB76)</f>
        <v>-6400</v>
      </c>
      <c r="AD76" s="62">
        <f t="shared" si="110"/>
        <v>0</v>
      </c>
    </row>
    <row r="77" spans="1:30" x14ac:dyDescent="0.2">
      <c r="E77" s="6">
        <f t="shared" ref="E77:L77" si="111">SUM(E73:E76)</f>
        <v>-56200</v>
      </c>
      <c r="F77" s="6">
        <f t="shared" si="111"/>
        <v>0</v>
      </c>
      <c r="G77" s="6">
        <f t="shared" si="111"/>
        <v>-56200</v>
      </c>
      <c r="H77" s="6">
        <f t="shared" si="111"/>
        <v>0</v>
      </c>
      <c r="I77" s="6">
        <f t="shared" si="111"/>
        <v>0</v>
      </c>
      <c r="J77" s="6">
        <f t="shared" si="111"/>
        <v>0</v>
      </c>
      <c r="K77" s="6">
        <f t="shared" si="111"/>
        <v>-56200</v>
      </c>
      <c r="L77" s="6">
        <f t="shared" si="111"/>
        <v>0</v>
      </c>
      <c r="M77" s="25">
        <f t="shared" si="2"/>
        <v>0</v>
      </c>
      <c r="V77" s="6">
        <f t="shared" ref="V77:AC77" si="112">SUM(V73:V76)</f>
        <v>0</v>
      </c>
      <c r="W77" s="6">
        <f t="shared" si="112"/>
        <v>0</v>
      </c>
      <c r="X77" s="6">
        <f t="shared" si="112"/>
        <v>0</v>
      </c>
      <c r="Y77" s="6">
        <f t="shared" si="112"/>
        <v>0</v>
      </c>
      <c r="Z77" s="6">
        <f t="shared" si="112"/>
        <v>0</v>
      </c>
      <c r="AA77" s="6">
        <f t="shared" si="112"/>
        <v>-56200</v>
      </c>
      <c r="AB77" s="6">
        <f t="shared" si="112"/>
        <v>0</v>
      </c>
      <c r="AC77" s="6">
        <f t="shared" si="112"/>
        <v>-56200</v>
      </c>
      <c r="AD77" s="62">
        <f t="shared" si="110"/>
        <v>0</v>
      </c>
    </row>
    <row r="78" spans="1:30" x14ac:dyDescent="0.2">
      <c r="B78" s="13" t="s">
        <v>44</v>
      </c>
      <c r="E78" s="5"/>
      <c r="F78" s="5"/>
      <c r="G78" s="5"/>
      <c r="H78" s="5"/>
      <c r="I78" s="5"/>
      <c r="J78" s="5"/>
      <c r="K78" s="5"/>
      <c r="L78" s="5"/>
      <c r="AD78" s="62">
        <f t="shared" si="110"/>
        <v>0</v>
      </c>
    </row>
    <row r="79" spans="1:30" x14ac:dyDescent="0.2">
      <c r="C79" t="s">
        <v>45</v>
      </c>
      <c r="E79" s="5"/>
      <c r="F79" s="5"/>
      <c r="G79" s="5"/>
      <c r="H79" s="5"/>
      <c r="I79" s="5"/>
      <c r="J79" s="5"/>
      <c r="K79" s="5"/>
      <c r="L79" s="5"/>
    </row>
    <row r="80" spans="1:30" x14ac:dyDescent="0.2">
      <c r="D80" s="14" t="s">
        <v>46</v>
      </c>
      <c r="E80" s="5">
        <f>'1. Fibu-Saldenliste (original)'!C45</f>
        <v>-35300</v>
      </c>
      <c r="F80" s="5">
        <v>0</v>
      </c>
      <c r="G80" s="5">
        <f>E80+F80</f>
        <v>-35300</v>
      </c>
      <c r="H80" s="5">
        <v>0</v>
      </c>
      <c r="I80" s="5">
        <v>0</v>
      </c>
      <c r="J80" s="75">
        <f>G80*0.95</f>
        <v>-33535</v>
      </c>
      <c r="K80" s="75">
        <f>G80*0.05</f>
        <v>-1765</v>
      </c>
      <c r="L80" s="5">
        <v>0</v>
      </c>
      <c r="M80" s="25">
        <f t="shared" ref="M80:M142" si="113">SUM(H80:L80)-G80</f>
        <v>0</v>
      </c>
      <c r="S80" s="63">
        <v>0.95</v>
      </c>
      <c r="T80" s="63">
        <f>1-S80</f>
        <v>5.0000000000000044E-2</v>
      </c>
      <c r="U80" s="63">
        <f>1-O80-P80-Q80-R80-S80-T80</f>
        <v>0</v>
      </c>
      <c r="V80" s="5">
        <f t="shared" ref="V80:AB84" si="114">$G80*O80</f>
        <v>0</v>
      </c>
      <c r="W80" s="5">
        <f t="shared" si="114"/>
        <v>0</v>
      </c>
      <c r="X80" s="5">
        <f t="shared" si="114"/>
        <v>0</v>
      </c>
      <c r="Y80" s="5">
        <f t="shared" si="114"/>
        <v>0</v>
      </c>
      <c r="Z80" s="5">
        <f t="shared" si="114"/>
        <v>-33535</v>
      </c>
      <c r="AA80" s="5">
        <f t="shared" si="114"/>
        <v>-1765.0000000000016</v>
      </c>
      <c r="AB80" s="5">
        <f t="shared" si="114"/>
        <v>0</v>
      </c>
      <c r="AC80" s="5">
        <f>SUM(V80:AB80)</f>
        <v>-35300</v>
      </c>
      <c r="AD80" s="62">
        <f t="shared" ref="AD80:AD85" si="115">AC80-G80</f>
        <v>0</v>
      </c>
    </row>
    <row r="81" spans="3:30" x14ac:dyDescent="0.2">
      <c r="D81" s="14" t="s">
        <v>47</v>
      </c>
      <c r="E81" s="5">
        <f>'1. Fibu-Saldenliste (original)'!C46</f>
        <v>-15800</v>
      </c>
      <c r="F81" s="5">
        <v>0</v>
      </c>
      <c r="G81" s="5">
        <f>E81+F81</f>
        <v>-15800</v>
      </c>
      <c r="H81" s="5">
        <v>0</v>
      </c>
      <c r="I81" s="5">
        <v>0</v>
      </c>
      <c r="J81" s="75">
        <f>G81*0.6</f>
        <v>-9480</v>
      </c>
      <c r="K81" s="75">
        <f>G81*0.4</f>
        <v>-6320</v>
      </c>
      <c r="L81" s="5">
        <v>0</v>
      </c>
      <c r="M81" s="25">
        <f t="shared" si="113"/>
        <v>0</v>
      </c>
      <c r="S81" s="63">
        <v>0.6</v>
      </c>
      <c r="T81" s="63">
        <f>1-S81</f>
        <v>0.4</v>
      </c>
      <c r="U81" s="63">
        <f>1-O81-P81-Q81-R81-S81-T81</f>
        <v>0</v>
      </c>
      <c r="V81" s="5">
        <f t="shared" si="114"/>
        <v>0</v>
      </c>
      <c r="W81" s="5">
        <f t="shared" si="114"/>
        <v>0</v>
      </c>
      <c r="X81" s="5">
        <f t="shared" si="114"/>
        <v>0</v>
      </c>
      <c r="Y81" s="5">
        <f t="shared" si="114"/>
        <v>0</v>
      </c>
      <c r="Z81" s="5">
        <f t="shared" si="114"/>
        <v>-9480</v>
      </c>
      <c r="AA81" s="5">
        <f t="shared" si="114"/>
        <v>-6320</v>
      </c>
      <c r="AB81" s="5">
        <f t="shared" si="114"/>
        <v>0</v>
      </c>
      <c r="AC81" s="5">
        <f>SUM(V81:AB81)</f>
        <v>-15800</v>
      </c>
      <c r="AD81" s="62">
        <f t="shared" si="115"/>
        <v>0</v>
      </c>
    </row>
    <row r="82" spans="3:30" x14ac:dyDescent="0.2">
      <c r="D82" s="14" t="s">
        <v>48</v>
      </c>
      <c r="E82" s="5">
        <f>'1. Fibu-Saldenliste (original)'!C47</f>
        <v>-900</v>
      </c>
      <c r="F82" s="5">
        <v>0</v>
      </c>
      <c r="G82" s="5">
        <f>E82+F82</f>
        <v>-900</v>
      </c>
      <c r="H82" s="5">
        <v>0</v>
      </c>
      <c r="I82" s="5">
        <v>0</v>
      </c>
      <c r="J82" s="75">
        <f>G82</f>
        <v>-900</v>
      </c>
      <c r="K82" s="75">
        <v>0</v>
      </c>
      <c r="L82" s="5">
        <v>0</v>
      </c>
      <c r="M82" s="25">
        <f t="shared" si="113"/>
        <v>0</v>
      </c>
      <c r="S82" s="63">
        <v>1</v>
      </c>
      <c r="T82" s="63">
        <f>1-S82</f>
        <v>0</v>
      </c>
      <c r="U82" s="63">
        <f>1-O82-P82-Q82-R82-S82-T82</f>
        <v>0</v>
      </c>
      <c r="V82" s="5">
        <f t="shared" si="114"/>
        <v>0</v>
      </c>
      <c r="W82" s="5">
        <f t="shared" si="114"/>
        <v>0</v>
      </c>
      <c r="X82" s="5">
        <f t="shared" si="114"/>
        <v>0</v>
      </c>
      <c r="Y82" s="5">
        <f t="shared" si="114"/>
        <v>0</v>
      </c>
      <c r="Z82" s="5">
        <f t="shared" si="114"/>
        <v>-900</v>
      </c>
      <c r="AA82" s="5">
        <f t="shared" si="114"/>
        <v>0</v>
      </c>
      <c r="AB82" s="5">
        <f t="shared" si="114"/>
        <v>0</v>
      </c>
      <c r="AC82" s="5">
        <f>SUM(V82:AB82)</f>
        <v>-900</v>
      </c>
      <c r="AD82" s="62">
        <f t="shared" si="115"/>
        <v>0</v>
      </c>
    </row>
    <row r="83" spans="3:30" x14ac:dyDescent="0.2">
      <c r="D83" s="14" t="s">
        <v>49</v>
      </c>
      <c r="E83" s="5">
        <f>'1. Fibu-Saldenliste (original)'!C48</f>
        <v>-3600</v>
      </c>
      <c r="F83" s="5">
        <v>0</v>
      </c>
      <c r="G83" s="5">
        <f>E83+F83</f>
        <v>-3600</v>
      </c>
      <c r="H83" s="5">
        <v>0</v>
      </c>
      <c r="I83" s="5">
        <v>0</v>
      </c>
      <c r="J83" s="75">
        <f>G83/2</f>
        <v>-1800</v>
      </c>
      <c r="K83" s="75">
        <f>J83</f>
        <v>-1800</v>
      </c>
      <c r="L83" s="5">
        <v>0</v>
      </c>
      <c r="M83" s="25">
        <f t="shared" si="113"/>
        <v>0</v>
      </c>
      <c r="S83" s="63">
        <v>0.5</v>
      </c>
      <c r="T83" s="63">
        <f>1-S83</f>
        <v>0.5</v>
      </c>
      <c r="U83" s="63">
        <f>1-O83-P83-Q83-R83-S83-T83</f>
        <v>0</v>
      </c>
      <c r="V83" s="5">
        <f t="shared" si="114"/>
        <v>0</v>
      </c>
      <c r="W83" s="5">
        <f t="shared" si="114"/>
        <v>0</v>
      </c>
      <c r="X83" s="5">
        <f t="shared" si="114"/>
        <v>0</v>
      </c>
      <c r="Y83" s="5">
        <f t="shared" si="114"/>
        <v>0</v>
      </c>
      <c r="Z83" s="5">
        <f t="shared" si="114"/>
        <v>-1800</v>
      </c>
      <c r="AA83" s="5">
        <f t="shared" si="114"/>
        <v>-1800</v>
      </c>
      <c r="AB83" s="5">
        <f t="shared" si="114"/>
        <v>0</v>
      </c>
      <c r="AC83" s="5">
        <f>SUM(V83:AB83)</f>
        <v>-3600</v>
      </c>
      <c r="AD83" s="62">
        <f t="shared" si="115"/>
        <v>0</v>
      </c>
    </row>
    <row r="84" spans="3:30" x14ac:dyDescent="0.2">
      <c r="D84" s="14" t="s">
        <v>203</v>
      </c>
      <c r="E84" s="5">
        <f>'1. Fibu-Saldenliste (original)'!C49</f>
        <v>-1400</v>
      </c>
      <c r="F84" s="5">
        <v>0</v>
      </c>
      <c r="G84" s="5">
        <f>E84+F84</f>
        <v>-1400</v>
      </c>
      <c r="H84" s="5">
        <v>0</v>
      </c>
      <c r="I84" s="5">
        <v>0</v>
      </c>
      <c r="J84" s="75">
        <v>0</v>
      </c>
      <c r="K84" s="75">
        <f>G84</f>
        <v>-1400</v>
      </c>
      <c r="L84" s="5">
        <v>0</v>
      </c>
      <c r="M84" s="25">
        <f t="shared" si="113"/>
        <v>0</v>
      </c>
      <c r="S84" s="63">
        <v>0</v>
      </c>
      <c r="T84" s="63">
        <f>1-S84</f>
        <v>1</v>
      </c>
      <c r="U84" s="63">
        <f>1-O84-P84-Q84-R84-S84-T84</f>
        <v>0</v>
      </c>
      <c r="V84" s="5">
        <f t="shared" si="114"/>
        <v>0</v>
      </c>
      <c r="W84" s="5">
        <f t="shared" si="114"/>
        <v>0</v>
      </c>
      <c r="X84" s="5">
        <f t="shared" si="114"/>
        <v>0</v>
      </c>
      <c r="Y84" s="5">
        <f t="shared" si="114"/>
        <v>0</v>
      </c>
      <c r="Z84" s="5">
        <f t="shared" si="114"/>
        <v>0</v>
      </c>
      <c r="AA84" s="5">
        <f t="shared" si="114"/>
        <v>-1400</v>
      </c>
      <c r="AB84" s="5">
        <f t="shared" si="114"/>
        <v>0</v>
      </c>
      <c r="AC84" s="5">
        <f>SUM(V84:AB84)</f>
        <v>-1400</v>
      </c>
      <c r="AD84" s="62">
        <f t="shared" si="115"/>
        <v>0</v>
      </c>
    </row>
    <row r="85" spans="3:30" x14ac:dyDescent="0.2">
      <c r="E85" s="6">
        <f t="shared" ref="E85:L85" si="116">SUM(E80:E84)</f>
        <v>-57000</v>
      </c>
      <c r="F85" s="6">
        <f t="shared" si="116"/>
        <v>0</v>
      </c>
      <c r="G85" s="6">
        <f t="shared" si="116"/>
        <v>-57000</v>
      </c>
      <c r="H85" s="6">
        <f t="shared" si="116"/>
        <v>0</v>
      </c>
      <c r="I85" s="6">
        <f t="shared" si="116"/>
        <v>0</v>
      </c>
      <c r="J85" s="6">
        <f t="shared" si="116"/>
        <v>-45715</v>
      </c>
      <c r="K85" s="6">
        <f t="shared" si="116"/>
        <v>-11285</v>
      </c>
      <c r="L85" s="6">
        <f t="shared" si="116"/>
        <v>0</v>
      </c>
      <c r="M85" s="25">
        <f t="shared" si="113"/>
        <v>0</v>
      </c>
      <c r="V85" s="6">
        <f t="shared" ref="V85:AC85" si="117">SUM(V80:V84)</f>
        <v>0</v>
      </c>
      <c r="W85" s="6">
        <f t="shared" si="117"/>
        <v>0</v>
      </c>
      <c r="X85" s="6">
        <f t="shared" si="117"/>
        <v>0</v>
      </c>
      <c r="Y85" s="6">
        <f t="shared" si="117"/>
        <v>0</v>
      </c>
      <c r="Z85" s="6">
        <f t="shared" si="117"/>
        <v>-45715</v>
      </c>
      <c r="AA85" s="6">
        <f t="shared" si="117"/>
        <v>-11285.000000000002</v>
      </c>
      <c r="AB85" s="6">
        <f t="shared" si="117"/>
        <v>0</v>
      </c>
      <c r="AC85" s="6">
        <f t="shared" si="117"/>
        <v>-57000</v>
      </c>
      <c r="AD85" s="62">
        <f t="shared" si="115"/>
        <v>0</v>
      </c>
    </row>
    <row r="86" spans="3:30" x14ac:dyDescent="0.2">
      <c r="C86" t="s">
        <v>50</v>
      </c>
      <c r="E86" s="5"/>
      <c r="F86" s="5"/>
      <c r="G86" s="5"/>
      <c r="H86" s="5"/>
      <c r="I86" s="5"/>
      <c r="J86" s="5"/>
      <c r="K86" s="5"/>
      <c r="L86" s="5"/>
    </row>
    <row r="87" spans="3:30" x14ac:dyDescent="0.2">
      <c r="D87" s="14" t="s">
        <v>51</v>
      </c>
      <c r="E87" s="5">
        <f>'1. Fibu-Saldenliste (original)'!C50</f>
        <v>-2600</v>
      </c>
      <c r="F87" s="5">
        <v>0</v>
      </c>
      <c r="G87" s="5">
        <f t="shared" ref="G87:G93" si="118">E87+F87</f>
        <v>-2600</v>
      </c>
      <c r="H87" s="5">
        <v>0</v>
      </c>
      <c r="I87" s="5">
        <v>0</v>
      </c>
      <c r="J87" s="75">
        <v>0</v>
      </c>
      <c r="K87" s="75">
        <f>G87</f>
        <v>-2600</v>
      </c>
      <c r="L87" s="5">
        <v>0</v>
      </c>
      <c r="M87" s="25">
        <f t="shared" si="113"/>
        <v>0</v>
      </c>
      <c r="S87" s="63">
        <v>0</v>
      </c>
      <c r="T87" s="63">
        <f t="shared" ref="T87:T93" si="119">1-S87</f>
        <v>1</v>
      </c>
      <c r="U87" s="63">
        <f t="shared" ref="U87:U93" si="120">1-O87-P87-Q87-R87-S87-T87</f>
        <v>0</v>
      </c>
      <c r="V87" s="5">
        <f t="shared" ref="V87:V93" si="121">$G87*O87</f>
        <v>0</v>
      </c>
      <c r="W87" s="5">
        <f t="shared" ref="W87:W93" si="122">$G87*P87</f>
        <v>0</v>
      </c>
      <c r="X87" s="5">
        <f t="shared" ref="X87:X93" si="123">$G87*Q87</f>
        <v>0</v>
      </c>
      <c r="Y87" s="5">
        <f t="shared" ref="Y87:Y93" si="124">$G87*R87</f>
        <v>0</v>
      </c>
      <c r="Z87" s="5">
        <f t="shared" ref="Z87:Z93" si="125">$G87*S87</f>
        <v>0</v>
      </c>
      <c r="AA87" s="5">
        <f t="shared" ref="AA87:AA93" si="126">$G87*T87</f>
        <v>-2600</v>
      </c>
      <c r="AB87" s="5">
        <f t="shared" ref="AB87:AB93" si="127">$G87*U87</f>
        <v>0</v>
      </c>
      <c r="AC87" s="5">
        <f t="shared" ref="AC87:AC93" si="128">SUM(V87:AB87)</f>
        <v>-2600</v>
      </c>
      <c r="AD87" s="62">
        <f t="shared" ref="AD87:AD94" si="129">AC87-G87</f>
        <v>0</v>
      </c>
    </row>
    <row r="88" spans="3:30" x14ac:dyDescent="0.2">
      <c r="D88" s="14" t="s">
        <v>52</v>
      </c>
      <c r="E88" s="5">
        <f>'1. Fibu-Saldenliste (original)'!C51</f>
        <v>-6200</v>
      </c>
      <c r="F88" s="5">
        <v>0</v>
      </c>
      <c r="G88" s="5">
        <f t="shared" si="118"/>
        <v>-6200</v>
      </c>
      <c r="H88" s="5">
        <v>0</v>
      </c>
      <c r="I88" s="5">
        <v>0</v>
      </c>
      <c r="J88" s="75">
        <v>0</v>
      </c>
      <c r="K88" s="75">
        <f>G88</f>
        <v>-6200</v>
      </c>
      <c r="L88" s="5">
        <v>0</v>
      </c>
      <c r="M88" s="25">
        <f t="shared" si="113"/>
        <v>0</v>
      </c>
      <c r="S88" s="63">
        <v>0</v>
      </c>
      <c r="T88" s="63">
        <f t="shared" si="119"/>
        <v>1</v>
      </c>
      <c r="U88" s="63">
        <f t="shared" si="120"/>
        <v>0</v>
      </c>
      <c r="V88" s="5">
        <f t="shared" si="121"/>
        <v>0</v>
      </c>
      <c r="W88" s="5">
        <f t="shared" si="122"/>
        <v>0</v>
      </c>
      <c r="X88" s="5">
        <f t="shared" si="123"/>
        <v>0</v>
      </c>
      <c r="Y88" s="5">
        <f t="shared" si="124"/>
        <v>0</v>
      </c>
      <c r="Z88" s="5">
        <f t="shared" si="125"/>
        <v>0</v>
      </c>
      <c r="AA88" s="5">
        <f t="shared" si="126"/>
        <v>-6200</v>
      </c>
      <c r="AB88" s="5">
        <f t="shared" si="127"/>
        <v>0</v>
      </c>
      <c r="AC88" s="5">
        <f t="shared" si="128"/>
        <v>-6200</v>
      </c>
      <c r="AD88" s="62">
        <f t="shared" si="129"/>
        <v>0</v>
      </c>
    </row>
    <row r="89" spans="3:30" x14ac:dyDescent="0.2">
      <c r="D89" s="14" t="s">
        <v>53</v>
      </c>
      <c r="E89" s="5">
        <f>'1. Fibu-Saldenliste (original)'!C52</f>
        <v>-1200</v>
      </c>
      <c r="F89" s="5">
        <v>0</v>
      </c>
      <c r="G89" s="5">
        <f t="shared" si="118"/>
        <v>-1200</v>
      </c>
      <c r="H89" s="5">
        <v>0</v>
      </c>
      <c r="I89" s="5">
        <v>0</v>
      </c>
      <c r="J89" s="75">
        <v>0</v>
      </c>
      <c r="K89" s="75">
        <f>G89</f>
        <v>-1200</v>
      </c>
      <c r="L89" s="5">
        <v>0</v>
      </c>
      <c r="M89" s="25">
        <f t="shared" si="113"/>
        <v>0</v>
      </c>
      <c r="S89" s="63">
        <v>0</v>
      </c>
      <c r="T89" s="63">
        <f t="shared" si="119"/>
        <v>1</v>
      </c>
      <c r="U89" s="63">
        <f t="shared" si="120"/>
        <v>0</v>
      </c>
      <c r="V89" s="5">
        <f t="shared" si="121"/>
        <v>0</v>
      </c>
      <c r="W89" s="5">
        <f t="shared" si="122"/>
        <v>0</v>
      </c>
      <c r="X89" s="5">
        <f t="shared" si="123"/>
        <v>0</v>
      </c>
      <c r="Y89" s="5">
        <f t="shared" si="124"/>
        <v>0</v>
      </c>
      <c r="Z89" s="5">
        <f t="shared" si="125"/>
        <v>0</v>
      </c>
      <c r="AA89" s="5">
        <f t="shared" si="126"/>
        <v>-1200</v>
      </c>
      <c r="AB89" s="5">
        <f t="shared" si="127"/>
        <v>0</v>
      </c>
      <c r="AC89" s="5">
        <f t="shared" si="128"/>
        <v>-1200</v>
      </c>
      <c r="AD89" s="62">
        <f t="shared" si="129"/>
        <v>0</v>
      </c>
    </row>
    <row r="90" spans="3:30" x14ac:dyDescent="0.2">
      <c r="D90" s="14" t="s">
        <v>204</v>
      </c>
      <c r="E90" s="5">
        <f>'1. Fibu-Saldenliste (original)'!C53</f>
        <v>-1900</v>
      </c>
      <c r="F90" s="5">
        <v>0</v>
      </c>
      <c r="G90" s="5">
        <f t="shared" si="118"/>
        <v>-1900</v>
      </c>
      <c r="H90" s="5">
        <v>0</v>
      </c>
      <c r="I90" s="5">
        <v>0</v>
      </c>
      <c r="J90" s="75">
        <v>0</v>
      </c>
      <c r="K90" s="75">
        <f>G90</f>
        <v>-1900</v>
      </c>
      <c r="L90" s="5">
        <v>0</v>
      </c>
      <c r="M90" s="25">
        <f t="shared" si="113"/>
        <v>0</v>
      </c>
      <c r="S90" s="63">
        <v>0</v>
      </c>
      <c r="T90" s="63">
        <f t="shared" si="119"/>
        <v>1</v>
      </c>
      <c r="U90" s="63">
        <f t="shared" si="120"/>
        <v>0</v>
      </c>
      <c r="V90" s="5">
        <f t="shared" si="121"/>
        <v>0</v>
      </c>
      <c r="W90" s="5">
        <f t="shared" si="122"/>
        <v>0</v>
      </c>
      <c r="X90" s="5">
        <f t="shared" si="123"/>
        <v>0</v>
      </c>
      <c r="Y90" s="5">
        <f t="shared" si="124"/>
        <v>0</v>
      </c>
      <c r="Z90" s="5">
        <f t="shared" si="125"/>
        <v>0</v>
      </c>
      <c r="AA90" s="5">
        <f t="shared" si="126"/>
        <v>-1900</v>
      </c>
      <c r="AB90" s="5">
        <f t="shared" si="127"/>
        <v>0</v>
      </c>
      <c r="AC90" s="5">
        <f t="shared" si="128"/>
        <v>-1900</v>
      </c>
      <c r="AD90" s="62">
        <f t="shared" si="129"/>
        <v>0</v>
      </c>
    </row>
    <row r="91" spans="3:30" x14ac:dyDescent="0.2">
      <c r="D91" s="14" t="s">
        <v>54</v>
      </c>
      <c r="E91" s="5">
        <f>'1. Fibu-Saldenliste (original)'!C54</f>
        <v>-16900</v>
      </c>
      <c r="F91" s="5">
        <v>0</v>
      </c>
      <c r="G91" s="5">
        <f t="shared" si="118"/>
        <v>-16900</v>
      </c>
      <c r="H91" s="5">
        <v>0</v>
      </c>
      <c r="I91" s="5">
        <v>0</v>
      </c>
      <c r="J91" s="75">
        <f>G91</f>
        <v>-16900</v>
      </c>
      <c r="K91" s="75">
        <v>0</v>
      </c>
      <c r="L91" s="5">
        <v>0</v>
      </c>
      <c r="M91" s="25">
        <f t="shared" si="113"/>
        <v>0</v>
      </c>
      <c r="S91" s="63">
        <v>1</v>
      </c>
      <c r="T91" s="63">
        <f t="shared" si="119"/>
        <v>0</v>
      </c>
      <c r="U91" s="63">
        <f t="shared" si="120"/>
        <v>0</v>
      </c>
      <c r="V91" s="5">
        <f t="shared" si="121"/>
        <v>0</v>
      </c>
      <c r="W91" s="5">
        <f t="shared" si="122"/>
        <v>0</v>
      </c>
      <c r="X91" s="5">
        <f t="shared" si="123"/>
        <v>0</v>
      </c>
      <c r="Y91" s="5">
        <f t="shared" si="124"/>
        <v>0</v>
      </c>
      <c r="Z91" s="5">
        <f t="shared" si="125"/>
        <v>-16900</v>
      </c>
      <c r="AA91" s="5">
        <f t="shared" si="126"/>
        <v>0</v>
      </c>
      <c r="AB91" s="5">
        <f t="shared" si="127"/>
        <v>0</v>
      </c>
      <c r="AC91" s="5">
        <f t="shared" si="128"/>
        <v>-16900</v>
      </c>
      <c r="AD91" s="62">
        <f t="shared" si="129"/>
        <v>0</v>
      </c>
    </row>
    <row r="92" spans="3:30" x14ac:dyDescent="0.2">
      <c r="D92" s="14" t="s">
        <v>55</v>
      </c>
      <c r="E92" s="5">
        <f>'1. Fibu-Saldenliste (original)'!C55</f>
        <v>-7200</v>
      </c>
      <c r="F92" s="5">
        <v>0</v>
      </c>
      <c r="G92" s="5">
        <f t="shared" si="118"/>
        <v>-7200</v>
      </c>
      <c r="H92" s="5">
        <v>0</v>
      </c>
      <c r="I92" s="5">
        <v>0</v>
      </c>
      <c r="J92" s="75">
        <f>G92</f>
        <v>-7200</v>
      </c>
      <c r="K92" s="75">
        <v>0</v>
      </c>
      <c r="L92" s="5">
        <v>0</v>
      </c>
      <c r="M92" s="25">
        <f t="shared" si="113"/>
        <v>0</v>
      </c>
      <c r="S92" s="63">
        <v>1</v>
      </c>
      <c r="T92" s="63">
        <f t="shared" si="119"/>
        <v>0</v>
      </c>
      <c r="U92" s="63">
        <f t="shared" si="120"/>
        <v>0</v>
      </c>
      <c r="V92" s="5">
        <f t="shared" si="121"/>
        <v>0</v>
      </c>
      <c r="W92" s="5">
        <f t="shared" si="122"/>
        <v>0</v>
      </c>
      <c r="X92" s="5">
        <f t="shared" si="123"/>
        <v>0</v>
      </c>
      <c r="Y92" s="5">
        <f t="shared" si="124"/>
        <v>0</v>
      </c>
      <c r="Z92" s="5">
        <f t="shared" si="125"/>
        <v>-7200</v>
      </c>
      <c r="AA92" s="5">
        <f t="shared" si="126"/>
        <v>0</v>
      </c>
      <c r="AB92" s="5">
        <f t="shared" si="127"/>
        <v>0</v>
      </c>
      <c r="AC92" s="5">
        <f t="shared" si="128"/>
        <v>-7200</v>
      </c>
      <c r="AD92" s="62">
        <f t="shared" si="129"/>
        <v>0</v>
      </c>
    </row>
    <row r="93" spans="3:30" x14ac:dyDescent="0.2">
      <c r="D93" s="14" t="s">
        <v>56</v>
      </c>
      <c r="E93" s="5">
        <f>'1. Fibu-Saldenliste (original)'!C56</f>
        <v>-2800</v>
      </c>
      <c r="F93" s="5">
        <v>0</v>
      </c>
      <c r="G93" s="5">
        <f t="shared" si="118"/>
        <v>-2800</v>
      </c>
      <c r="H93" s="5">
        <v>0</v>
      </c>
      <c r="I93" s="5">
        <v>0</v>
      </c>
      <c r="J93" s="75">
        <f>G93</f>
        <v>-2800</v>
      </c>
      <c r="K93" s="75">
        <v>0</v>
      </c>
      <c r="L93" s="5">
        <v>0</v>
      </c>
      <c r="M93" s="25">
        <f t="shared" si="113"/>
        <v>0</v>
      </c>
      <c r="S93" s="63">
        <v>1</v>
      </c>
      <c r="T93" s="63">
        <f t="shared" si="119"/>
        <v>0</v>
      </c>
      <c r="U93" s="63">
        <f t="shared" si="120"/>
        <v>0</v>
      </c>
      <c r="V93" s="5">
        <f t="shared" si="121"/>
        <v>0</v>
      </c>
      <c r="W93" s="5">
        <f t="shared" si="122"/>
        <v>0</v>
      </c>
      <c r="X93" s="5">
        <f t="shared" si="123"/>
        <v>0</v>
      </c>
      <c r="Y93" s="5">
        <f t="shared" si="124"/>
        <v>0</v>
      </c>
      <c r="Z93" s="5">
        <f t="shared" si="125"/>
        <v>-2800</v>
      </c>
      <c r="AA93" s="5">
        <f t="shared" si="126"/>
        <v>0</v>
      </c>
      <c r="AB93" s="5">
        <f t="shared" si="127"/>
        <v>0</v>
      </c>
      <c r="AC93" s="5">
        <f t="shared" si="128"/>
        <v>-2800</v>
      </c>
      <c r="AD93" s="62">
        <f t="shared" si="129"/>
        <v>0</v>
      </c>
    </row>
    <row r="94" spans="3:30" x14ac:dyDescent="0.2">
      <c r="E94" s="6">
        <f t="shared" ref="E94:L94" si="130">SUM(E87:E93)</f>
        <v>-38800</v>
      </c>
      <c r="F94" s="6">
        <f t="shared" si="130"/>
        <v>0</v>
      </c>
      <c r="G94" s="6">
        <f t="shared" si="130"/>
        <v>-38800</v>
      </c>
      <c r="H94" s="6">
        <f t="shared" si="130"/>
        <v>0</v>
      </c>
      <c r="I94" s="6">
        <f t="shared" si="130"/>
        <v>0</v>
      </c>
      <c r="J94" s="6">
        <f t="shared" si="130"/>
        <v>-26900</v>
      </c>
      <c r="K94" s="6">
        <f t="shared" si="130"/>
        <v>-11900</v>
      </c>
      <c r="L94" s="6">
        <f t="shared" si="130"/>
        <v>0</v>
      </c>
      <c r="M94" s="25">
        <f t="shared" si="113"/>
        <v>0</v>
      </c>
      <c r="V94" s="6">
        <f t="shared" ref="V94:AC94" si="131">SUM(V87:V93)</f>
        <v>0</v>
      </c>
      <c r="W94" s="6">
        <f t="shared" si="131"/>
        <v>0</v>
      </c>
      <c r="X94" s="6">
        <f t="shared" si="131"/>
        <v>0</v>
      </c>
      <c r="Y94" s="6">
        <f t="shared" si="131"/>
        <v>0</v>
      </c>
      <c r="Z94" s="6">
        <f t="shared" si="131"/>
        <v>-26900</v>
      </c>
      <c r="AA94" s="6">
        <f t="shared" si="131"/>
        <v>-11900</v>
      </c>
      <c r="AB94" s="6">
        <f t="shared" si="131"/>
        <v>0</v>
      </c>
      <c r="AC94" s="6">
        <f t="shared" si="131"/>
        <v>-38800</v>
      </c>
      <c r="AD94" s="62">
        <f t="shared" si="129"/>
        <v>0</v>
      </c>
    </row>
    <row r="95" spans="3:30" x14ac:dyDescent="0.2">
      <c r="C95" t="s">
        <v>57</v>
      </c>
      <c r="E95" s="5"/>
      <c r="F95" s="5"/>
      <c r="G95" s="5"/>
      <c r="H95" s="5"/>
      <c r="I95" s="5"/>
      <c r="J95" s="5"/>
      <c r="K95" s="5"/>
      <c r="L95" s="5"/>
    </row>
    <row r="96" spans="3:30" x14ac:dyDescent="0.2">
      <c r="D96" s="14" t="s">
        <v>58</v>
      </c>
      <c r="E96" s="5">
        <f>'1. Fibu-Saldenliste (original)'!C57</f>
        <v>-10300</v>
      </c>
      <c r="F96" s="5">
        <v>0</v>
      </c>
      <c r="G96" s="5">
        <f>E96+F96</f>
        <v>-10300</v>
      </c>
      <c r="H96" s="5">
        <v>0</v>
      </c>
      <c r="I96" s="5">
        <v>0</v>
      </c>
      <c r="J96" s="75">
        <f>G96</f>
        <v>-10300</v>
      </c>
      <c r="K96" s="48">
        <v>0</v>
      </c>
      <c r="L96" s="5">
        <v>0</v>
      </c>
      <c r="M96" s="25">
        <f t="shared" si="113"/>
        <v>0</v>
      </c>
      <c r="S96" s="63">
        <v>1</v>
      </c>
      <c r="U96" s="63">
        <f>1-O96-P96-Q96-R96-S96-T96</f>
        <v>0</v>
      </c>
      <c r="V96" s="5">
        <f t="shared" ref="V96:AB96" si="132">$G96*O96</f>
        <v>0</v>
      </c>
      <c r="W96" s="5">
        <f t="shared" si="132"/>
        <v>0</v>
      </c>
      <c r="X96" s="5">
        <f t="shared" si="132"/>
        <v>0</v>
      </c>
      <c r="Y96" s="5">
        <f t="shared" si="132"/>
        <v>0</v>
      </c>
      <c r="Z96" s="5">
        <f t="shared" si="132"/>
        <v>-10300</v>
      </c>
      <c r="AA96" s="5">
        <f t="shared" si="132"/>
        <v>0</v>
      </c>
      <c r="AB96" s="5">
        <f t="shared" si="132"/>
        <v>0</v>
      </c>
      <c r="AC96" s="5">
        <f>SUM(V96:AB96)</f>
        <v>-10300</v>
      </c>
      <c r="AD96" s="62">
        <f>AC96-G96</f>
        <v>0</v>
      </c>
    </row>
    <row r="97" spans="1:30" x14ac:dyDescent="0.2">
      <c r="D97" s="34"/>
      <c r="E97" s="6">
        <f t="shared" ref="E97:L97" si="133">SUM(E96:E96)</f>
        <v>-10300</v>
      </c>
      <c r="F97" s="6">
        <f t="shared" si="133"/>
        <v>0</v>
      </c>
      <c r="G97" s="6">
        <f t="shared" si="133"/>
        <v>-10300</v>
      </c>
      <c r="H97" s="6">
        <f t="shared" si="133"/>
        <v>0</v>
      </c>
      <c r="I97" s="6">
        <f t="shared" si="133"/>
        <v>0</v>
      </c>
      <c r="J97" s="6">
        <f t="shared" si="133"/>
        <v>-10300</v>
      </c>
      <c r="K97" s="6">
        <f t="shared" si="133"/>
        <v>0</v>
      </c>
      <c r="L97" s="6">
        <f t="shared" si="133"/>
        <v>0</v>
      </c>
      <c r="M97" s="25">
        <f t="shared" si="113"/>
        <v>0</v>
      </c>
      <c r="V97" s="6">
        <f t="shared" ref="V97:AC97" si="134">SUM(V96:V96)</f>
        <v>0</v>
      </c>
      <c r="W97" s="6">
        <f t="shared" si="134"/>
        <v>0</v>
      </c>
      <c r="X97" s="6">
        <f t="shared" si="134"/>
        <v>0</v>
      </c>
      <c r="Y97" s="6">
        <f t="shared" si="134"/>
        <v>0</v>
      </c>
      <c r="Z97" s="6">
        <f t="shared" si="134"/>
        <v>-10300</v>
      </c>
      <c r="AA97" s="6">
        <f t="shared" si="134"/>
        <v>0</v>
      </c>
      <c r="AB97" s="6">
        <f t="shared" si="134"/>
        <v>0</v>
      </c>
      <c r="AC97" s="6">
        <f t="shared" si="134"/>
        <v>-10300</v>
      </c>
      <c r="AD97" s="62">
        <f>AC97-G97</f>
        <v>0</v>
      </c>
    </row>
    <row r="98" spans="1:30" x14ac:dyDescent="0.2">
      <c r="C98" t="s">
        <v>59</v>
      </c>
      <c r="E98" s="5"/>
      <c r="F98" s="5"/>
      <c r="G98" s="5"/>
      <c r="H98" s="5"/>
      <c r="I98" s="5"/>
      <c r="J98" s="5"/>
      <c r="K98" s="5"/>
      <c r="L98" s="5"/>
    </row>
    <row r="99" spans="1:30" x14ac:dyDescent="0.2">
      <c r="D99" s="14" t="s">
        <v>60</v>
      </c>
      <c r="E99" s="5">
        <f>'1. Fibu-Saldenliste (original)'!C58</f>
        <v>-400</v>
      </c>
      <c r="F99" s="5">
        <v>0</v>
      </c>
      <c r="G99" s="5">
        <f>E99+F99</f>
        <v>-400</v>
      </c>
      <c r="H99" s="5">
        <v>0</v>
      </c>
      <c r="I99" s="5">
        <v>0</v>
      </c>
      <c r="J99" s="48">
        <v>0</v>
      </c>
      <c r="K99" s="75">
        <f>G99</f>
        <v>-400</v>
      </c>
      <c r="L99" s="5">
        <v>0</v>
      </c>
      <c r="M99" s="25">
        <f t="shared" si="113"/>
        <v>0</v>
      </c>
      <c r="T99" s="63">
        <v>1</v>
      </c>
      <c r="U99" s="63">
        <f>1-O99-P99-Q99-R99-S99-T99</f>
        <v>0</v>
      </c>
      <c r="V99" s="5">
        <f t="shared" ref="V99:AB100" si="135">$G99*O99</f>
        <v>0</v>
      </c>
      <c r="W99" s="5">
        <f t="shared" si="135"/>
        <v>0</v>
      </c>
      <c r="X99" s="5">
        <f t="shared" si="135"/>
        <v>0</v>
      </c>
      <c r="Y99" s="5">
        <f t="shared" si="135"/>
        <v>0</v>
      </c>
      <c r="Z99" s="5">
        <f t="shared" si="135"/>
        <v>0</v>
      </c>
      <c r="AA99" s="5">
        <f t="shared" si="135"/>
        <v>-400</v>
      </c>
      <c r="AB99" s="5">
        <f t="shared" si="135"/>
        <v>0</v>
      </c>
      <c r="AC99" s="5">
        <f>SUM(V99:AB99)</f>
        <v>-400</v>
      </c>
      <c r="AD99" s="62">
        <f>AC99-G99</f>
        <v>0</v>
      </c>
    </row>
    <row r="100" spans="1:30" x14ac:dyDescent="0.2">
      <c r="D100" s="14" t="s">
        <v>61</v>
      </c>
      <c r="E100" s="5">
        <f>'1. Fibu-Saldenliste (original)'!C59</f>
        <v>-7900</v>
      </c>
      <c r="F100" s="5">
        <v>0</v>
      </c>
      <c r="G100" s="5">
        <f>E100+F100</f>
        <v>-7900</v>
      </c>
      <c r="H100" s="5">
        <v>0</v>
      </c>
      <c r="I100" s="5">
        <v>0</v>
      </c>
      <c r="J100" s="48">
        <v>0</v>
      </c>
      <c r="K100" s="75">
        <f>G100</f>
        <v>-7900</v>
      </c>
      <c r="L100" s="5">
        <v>0</v>
      </c>
      <c r="M100" s="25">
        <f t="shared" si="113"/>
        <v>0</v>
      </c>
      <c r="T100" s="63">
        <v>1</v>
      </c>
      <c r="U100" s="63">
        <f>1-O100-P100-Q100-R100-S100-T100</f>
        <v>0</v>
      </c>
      <c r="V100" s="5">
        <f t="shared" si="135"/>
        <v>0</v>
      </c>
      <c r="W100" s="5">
        <f t="shared" si="135"/>
        <v>0</v>
      </c>
      <c r="X100" s="5">
        <f t="shared" si="135"/>
        <v>0</v>
      </c>
      <c r="Y100" s="5">
        <f t="shared" si="135"/>
        <v>0</v>
      </c>
      <c r="Z100" s="5">
        <f t="shared" si="135"/>
        <v>0</v>
      </c>
      <c r="AA100" s="5">
        <f t="shared" si="135"/>
        <v>-7900</v>
      </c>
      <c r="AB100" s="5">
        <f t="shared" si="135"/>
        <v>0</v>
      </c>
      <c r="AC100" s="5">
        <f>SUM(V100:AB100)</f>
        <v>-7900</v>
      </c>
      <c r="AD100" s="62">
        <f>AC100-G100</f>
        <v>0</v>
      </c>
    </row>
    <row r="101" spans="1:30" x14ac:dyDescent="0.2">
      <c r="E101" s="6">
        <f t="shared" ref="E101:L101" si="136">SUM(E99:E100)</f>
        <v>-8300</v>
      </c>
      <c r="F101" s="6">
        <f t="shared" si="136"/>
        <v>0</v>
      </c>
      <c r="G101" s="6">
        <f t="shared" si="136"/>
        <v>-8300</v>
      </c>
      <c r="H101" s="6">
        <f t="shared" si="136"/>
        <v>0</v>
      </c>
      <c r="I101" s="6">
        <f t="shared" si="136"/>
        <v>0</v>
      </c>
      <c r="J101" s="6">
        <f t="shared" si="136"/>
        <v>0</v>
      </c>
      <c r="K101" s="6">
        <f t="shared" si="136"/>
        <v>-8300</v>
      </c>
      <c r="L101" s="6">
        <f t="shared" si="136"/>
        <v>0</v>
      </c>
      <c r="M101" s="25">
        <f t="shared" si="113"/>
        <v>0</v>
      </c>
      <c r="V101" s="6">
        <f t="shared" ref="V101:AC101" si="137">SUM(V99:V100)</f>
        <v>0</v>
      </c>
      <c r="W101" s="6">
        <f t="shared" si="137"/>
        <v>0</v>
      </c>
      <c r="X101" s="6">
        <f t="shared" si="137"/>
        <v>0</v>
      </c>
      <c r="Y101" s="6">
        <f t="shared" si="137"/>
        <v>0</v>
      </c>
      <c r="Z101" s="6">
        <f t="shared" si="137"/>
        <v>0</v>
      </c>
      <c r="AA101" s="6">
        <f t="shared" si="137"/>
        <v>-8300</v>
      </c>
      <c r="AB101" s="6">
        <f t="shared" si="137"/>
        <v>0</v>
      </c>
      <c r="AC101" s="6">
        <f t="shared" si="137"/>
        <v>-8300</v>
      </c>
      <c r="AD101" s="62">
        <f>AC101-G101</f>
        <v>0</v>
      </c>
    </row>
    <row r="102" spans="1:30" x14ac:dyDescent="0.2">
      <c r="C102" t="s">
        <v>62</v>
      </c>
      <c r="E102" s="5"/>
      <c r="F102" s="5"/>
      <c r="G102" s="5"/>
      <c r="H102" s="38">
        <f>($G$104+7200)/$G$67*H67</f>
        <v>0</v>
      </c>
      <c r="I102" s="38">
        <f>($G$104+7200)/$G$67*I67</f>
        <v>57.440890125173851</v>
      </c>
      <c r="J102" s="77">
        <f>($G$104+7200)/$G$67*J67</f>
        <v>5005.5632823365786</v>
      </c>
      <c r="K102" s="77">
        <f>($G$104+7200)/$G$67*K67</f>
        <v>836.99582753824757</v>
      </c>
      <c r="L102" s="38">
        <f>($G$104+7200)/$G$67*L67</f>
        <v>0</v>
      </c>
    </row>
    <row r="103" spans="1:30" s="8" customFormat="1" x14ac:dyDescent="0.2">
      <c r="A103" s="21"/>
      <c r="B103" s="82"/>
      <c r="D103" s="83" t="s">
        <v>63</v>
      </c>
      <c r="E103" s="9">
        <f>'1. Fibu-Saldenliste (original)'!C60</f>
        <v>-1300</v>
      </c>
      <c r="F103" s="9">
        <v>0</v>
      </c>
      <c r="G103" s="9">
        <f>E103+F103</f>
        <v>-1300</v>
      </c>
      <c r="H103" s="9">
        <f>H101</f>
        <v>0</v>
      </c>
      <c r="I103" s="9">
        <f>I101</f>
        <v>0</v>
      </c>
      <c r="J103" s="9">
        <f>J101</f>
        <v>0</v>
      </c>
      <c r="K103" s="9">
        <f>K101-7200</f>
        <v>-15500</v>
      </c>
      <c r="L103" s="9">
        <f>L101</f>
        <v>0</v>
      </c>
      <c r="M103" s="84">
        <f t="shared" ref="M103" si="138">SUM(H103:L103)-G103</f>
        <v>-14200</v>
      </c>
      <c r="N103" s="42"/>
      <c r="O103" s="85"/>
      <c r="P103" s="85"/>
      <c r="Q103" s="85">
        <v>6.0000000000000001E-3</v>
      </c>
      <c r="R103" s="85"/>
      <c r="S103" s="85">
        <v>0.496</v>
      </c>
      <c r="T103" s="85">
        <f>1-S103-Q103</f>
        <v>0.498</v>
      </c>
      <c r="U103" s="85">
        <f>1-O103-P103-Q103-R103-S103-T103</f>
        <v>0</v>
      </c>
      <c r="V103" s="7">
        <f t="shared" ref="V103" si="139">$G103*O103</f>
        <v>0</v>
      </c>
      <c r="W103" s="7">
        <f t="shared" ref="W103" si="140">$G103*P103</f>
        <v>0</v>
      </c>
      <c r="X103" s="7">
        <f t="shared" ref="X103" si="141">$G103*Q103</f>
        <v>-7.8</v>
      </c>
      <c r="Y103" s="7">
        <f t="shared" ref="Y103" si="142">$G103*R103</f>
        <v>0</v>
      </c>
      <c r="Z103" s="7">
        <f t="shared" ref="Z103" si="143">$G103*S103</f>
        <v>-644.79999999999995</v>
      </c>
      <c r="AA103" s="7">
        <f t="shared" ref="AA103" si="144">$G103*T103</f>
        <v>-647.4</v>
      </c>
      <c r="AB103" s="7">
        <f t="shared" ref="AB103" si="145">$G103*U103</f>
        <v>0</v>
      </c>
      <c r="AC103" s="7">
        <f>SUM(V103:AB103)</f>
        <v>-1300</v>
      </c>
      <c r="AD103" s="86">
        <f>AC103-G103</f>
        <v>0</v>
      </c>
    </row>
    <row r="104" spans="1:30" x14ac:dyDescent="0.2">
      <c r="E104" s="6">
        <f>E103</f>
        <v>-1300</v>
      </c>
      <c r="F104" s="6">
        <f t="shared" ref="F104:L104" si="146">F103</f>
        <v>0</v>
      </c>
      <c r="G104" s="6">
        <f t="shared" si="146"/>
        <v>-1300</v>
      </c>
      <c r="H104" s="6">
        <f t="shared" si="146"/>
        <v>0</v>
      </c>
      <c r="I104" s="6">
        <f t="shared" si="146"/>
        <v>0</v>
      </c>
      <c r="J104" s="6">
        <f t="shared" si="146"/>
        <v>0</v>
      </c>
      <c r="K104" s="6">
        <f t="shared" si="146"/>
        <v>-15500</v>
      </c>
      <c r="L104" s="6">
        <f t="shared" si="146"/>
        <v>0</v>
      </c>
      <c r="M104" s="25">
        <f t="shared" si="113"/>
        <v>-14200</v>
      </c>
      <c r="V104" s="6">
        <f t="shared" ref="V104:AC104" si="147">V103</f>
        <v>0</v>
      </c>
      <c r="W104" s="6">
        <f t="shared" si="147"/>
        <v>0</v>
      </c>
      <c r="X104" s="6">
        <f t="shared" si="147"/>
        <v>-7.8</v>
      </c>
      <c r="Y104" s="6">
        <f t="shared" si="147"/>
        <v>0</v>
      </c>
      <c r="Z104" s="6">
        <f t="shared" si="147"/>
        <v>-644.79999999999995</v>
      </c>
      <c r="AA104" s="6">
        <f t="shared" si="147"/>
        <v>-647.4</v>
      </c>
      <c r="AB104" s="6">
        <f t="shared" si="147"/>
        <v>0</v>
      </c>
      <c r="AC104" s="6">
        <f t="shared" si="147"/>
        <v>-1300</v>
      </c>
      <c r="AD104" s="62">
        <f>AC104-G104</f>
        <v>0</v>
      </c>
    </row>
    <row r="105" spans="1:30" x14ac:dyDescent="0.2">
      <c r="E105" s="7"/>
      <c r="F105" s="7"/>
      <c r="G105" s="7"/>
      <c r="H105" s="7"/>
      <c r="I105" s="7"/>
      <c r="J105" s="7"/>
      <c r="K105" s="7"/>
      <c r="L105" s="7"/>
      <c r="AD105" s="62"/>
    </row>
    <row r="106" spans="1:30" x14ac:dyDescent="0.2">
      <c r="C106" t="s">
        <v>64</v>
      </c>
      <c r="E106" s="5"/>
      <c r="F106" s="5"/>
      <c r="G106" s="5"/>
      <c r="H106" s="5"/>
      <c r="I106" s="5"/>
      <c r="J106" s="5"/>
      <c r="K106" s="5"/>
      <c r="L106" s="5"/>
    </row>
    <row r="107" spans="1:30" x14ac:dyDescent="0.2">
      <c r="D107" s="14" t="s">
        <v>65</v>
      </c>
      <c r="E107" s="5">
        <f>'1. Fibu-Saldenliste (original)'!C61</f>
        <v>-5200</v>
      </c>
      <c r="F107" s="5">
        <v>0</v>
      </c>
      <c r="G107" s="5">
        <f>E107+F107</f>
        <v>-5200</v>
      </c>
      <c r="H107" s="5">
        <v>0</v>
      </c>
      <c r="I107" s="5">
        <v>0</v>
      </c>
      <c r="J107" s="5">
        <v>0</v>
      </c>
      <c r="K107" s="75">
        <f>G107</f>
        <v>-5200</v>
      </c>
      <c r="L107" s="5">
        <v>0</v>
      </c>
      <c r="M107" s="25">
        <f t="shared" si="113"/>
        <v>0</v>
      </c>
      <c r="T107" s="63">
        <v>1</v>
      </c>
      <c r="U107" s="63">
        <f>1-O107-P107-Q107-R107-S107-T107</f>
        <v>0</v>
      </c>
      <c r="V107" s="5">
        <f t="shared" ref="V107:AB108" si="148">$G107*O107</f>
        <v>0</v>
      </c>
      <c r="W107" s="5">
        <f t="shared" si="148"/>
        <v>0</v>
      </c>
      <c r="X107" s="5">
        <f t="shared" si="148"/>
        <v>0</v>
      </c>
      <c r="Y107" s="5">
        <f t="shared" si="148"/>
        <v>0</v>
      </c>
      <c r="Z107" s="5">
        <f t="shared" si="148"/>
        <v>0</v>
      </c>
      <c r="AA107" s="5">
        <f t="shared" si="148"/>
        <v>-5200</v>
      </c>
      <c r="AB107" s="5">
        <f t="shared" si="148"/>
        <v>0</v>
      </c>
      <c r="AC107" s="5">
        <f>SUM(V107:AB107)</f>
        <v>-5200</v>
      </c>
      <c r="AD107" s="62">
        <f>AC107-G107</f>
        <v>0</v>
      </c>
    </row>
    <row r="108" spans="1:30" x14ac:dyDescent="0.2">
      <c r="D108" s="14" t="s">
        <v>66</v>
      </c>
      <c r="E108" s="5">
        <f>'1. Fibu-Saldenliste (original)'!C62</f>
        <v>-600</v>
      </c>
      <c r="F108" s="5">
        <v>0</v>
      </c>
      <c r="G108" s="5">
        <f>E108+F108</f>
        <v>-600</v>
      </c>
      <c r="H108" s="5">
        <v>0</v>
      </c>
      <c r="I108" s="5">
        <v>0</v>
      </c>
      <c r="J108" s="5">
        <v>0</v>
      </c>
      <c r="K108" s="75">
        <f>G108</f>
        <v>-600</v>
      </c>
      <c r="L108" s="5">
        <v>0</v>
      </c>
      <c r="M108" s="25">
        <f t="shared" si="113"/>
        <v>0</v>
      </c>
      <c r="T108" s="63">
        <v>1</v>
      </c>
      <c r="U108" s="63">
        <f>1-O108-P108-Q108-R108-S108-T108</f>
        <v>0</v>
      </c>
      <c r="V108" s="5">
        <f t="shared" si="148"/>
        <v>0</v>
      </c>
      <c r="W108" s="5">
        <f t="shared" si="148"/>
        <v>0</v>
      </c>
      <c r="X108" s="5">
        <f t="shared" si="148"/>
        <v>0</v>
      </c>
      <c r="Y108" s="5">
        <f t="shared" si="148"/>
        <v>0</v>
      </c>
      <c r="Z108" s="5">
        <f t="shared" si="148"/>
        <v>0</v>
      </c>
      <c r="AA108" s="5">
        <f t="shared" si="148"/>
        <v>-600</v>
      </c>
      <c r="AB108" s="5">
        <f t="shared" si="148"/>
        <v>0</v>
      </c>
      <c r="AC108" s="5">
        <f>SUM(V108:AB108)</f>
        <v>-600</v>
      </c>
      <c r="AD108" s="62">
        <f>AC108-G108</f>
        <v>0</v>
      </c>
    </row>
    <row r="109" spans="1:30" x14ac:dyDescent="0.2">
      <c r="E109" s="6">
        <f t="shared" ref="E109:L109" si="149">SUM(E107:E108)</f>
        <v>-5800</v>
      </c>
      <c r="F109" s="6">
        <f t="shared" si="149"/>
        <v>0</v>
      </c>
      <c r="G109" s="6">
        <f t="shared" si="149"/>
        <v>-5800</v>
      </c>
      <c r="H109" s="6">
        <f t="shared" si="149"/>
        <v>0</v>
      </c>
      <c r="I109" s="6">
        <f t="shared" si="149"/>
        <v>0</v>
      </c>
      <c r="J109" s="6">
        <f t="shared" si="149"/>
        <v>0</v>
      </c>
      <c r="K109" s="6">
        <f t="shared" si="149"/>
        <v>-5800</v>
      </c>
      <c r="L109" s="6">
        <f t="shared" si="149"/>
        <v>0</v>
      </c>
      <c r="M109" s="25">
        <f t="shared" si="113"/>
        <v>0</v>
      </c>
      <c r="V109" s="6">
        <f t="shared" ref="V109:AC109" si="150">SUM(V107:V108)</f>
        <v>0</v>
      </c>
      <c r="W109" s="6">
        <f t="shared" si="150"/>
        <v>0</v>
      </c>
      <c r="X109" s="6">
        <f t="shared" si="150"/>
        <v>0</v>
      </c>
      <c r="Y109" s="6">
        <f t="shared" si="150"/>
        <v>0</v>
      </c>
      <c r="Z109" s="6">
        <f t="shared" si="150"/>
        <v>0</v>
      </c>
      <c r="AA109" s="6">
        <f t="shared" si="150"/>
        <v>-5800</v>
      </c>
      <c r="AB109" s="6">
        <f t="shared" si="150"/>
        <v>0</v>
      </c>
      <c r="AC109" s="6">
        <f t="shared" si="150"/>
        <v>-5800</v>
      </c>
      <c r="AD109" s="62">
        <f>AC109-G109</f>
        <v>0</v>
      </c>
    </row>
    <row r="110" spans="1:30" x14ac:dyDescent="0.2">
      <c r="C110" t="s">
        <v>67</v>
      </c>
      <c r="E110" s="5"/>
      <c r="F110" s="5"/>
      <c r="G110" s="5"/>
      <c r="H110" s="5"/>
      <c r="I110" s="5"/>
      <c r="J110" s="5"/>
      <c r="K110" s="5"/>
      <c r="L110" s="5"/>
    </row>
    <row r="111" spans="1:30" x14ac:dyDescent="0.2">
      <c r="D111" s="14" t="s">
        <v>68</v>
      </c>
      <c r="E111" s="5">
        <f>'1. Fibu-Saldenliste (original)'!C63</f>
        <v>-300</v>
      </c>
      <c r="F111" s="5">
        <v>0</v>
      </c>
      <c r="G111" s="5">
        <f t="shared" ref="G111:G116" si="151">E111+F111</f>
        <v>-300</v>
      </c>
      <c r="H111" s="5">
        <v>0</v>
      </c>
      <c r="I111" s="5">
        <v>0</v>
      </c>
      <c r="J111" s="5">
        <v>0</v>
      </c>
      <c r="K111" s="5">
        <v>0</v>
      </c>
      <c r="L111" s="75">
        <f>G111</f>
        <v>-300</v>
      </c>
      <c r="M111" s="25">
        <f t="shared" si="113"/>
        <v>0</v>
      </c>
      <c r="U111" s="63">
        <f>1-O111-P111-Q111-R111-S111-T111</f>
        <v>1</v>
      </c>
      <c r="V111" s="5">
        <f t="shared" ref="V111:V116" si="152">$G111*O111</f>
        <v>0</v>
      </c>
      <c r="W111" s="5">
        <f t="shared" ref="W111:W116" si="153">$G111*P111</f>
        <v>0</v>
      </c>
      <c r="X111" s="5">
        <f t="shared" ref="X111:X116" si="154">$G111*Q111</f>
        <v>0</v>
      </c>
      <c r="Y111" s="5">
        <f t="shared" ref="Y111:Y116" si="155">$G111*R111</f>
        <v>0</v>
      </c>
      <c r="Z111" s="5">
        <f t="shared" ref="Z111:Z116" si="156">$G111*S111</f>
        <v>0</v>
      </c>
      <c r="AA111" s="5">
        <f t="shared" ref="AA111:AA116" si="157">$G111*T111</f>
        <v>0</v>
      </c>
      <c r="AB111" s="5">
        <f t="shared" ref="AB111:AB116" si="158">$G111*U111</f>
        <v>-300</v>
      </c>
      <c r="AC111" s="5">
        <f t="shared" ref="AC111:AC116" si="159">SUM(V111:AB111)</f>
        <v>-300</v>
      </c>
      <c r="AD111" s="62">
        <f t="shared" ref="AD111:AD117" si="160">AC111-G111</f>
        <v>0</v>
      </c>
    </row>
    <row r="112" spans="1:30" x14ac:dyDescent="0.2">
      <c r="D112" s="14" t="s">
        <v>69</v>
      </c>
      <c r="E112" s="5">
        <f>'1. Fibu-Saldenliste (original)'!C64</f>
        <v>-9100</v>
      </c>
      <c r="F112" s="5">
        <v>0</v>
      </c>
      <c r="G112" s="5">
        <f t="shared" si="151"/>
        <v>-9100</v>
      </c>
      <c r="H112" s="5">
        <v>0</v>
      </c>
      <c r="I112" s="5">
        <v>0</v>
      </c>
      <c r="J112" s="5">
        <v>0</v>
      </c>
      <c r="K112" s="5">
        <v>0</v>
      </c>
      <c r="L112" s="75">
        <f>G112</f>
        <v>-9100</v>
      </c>
      <c r="M112" s="25">
        <f t="shared" si="113"/>
        <v>0</v>
      </c>
      <c r="U112" s="63">
        <f>1-O112-P112-Q112-R112-S112-T112</f>
        <v>1</v>
      </c>
      <c r="V112" s="5">
        <f t="shared" si="152"/>
        <v>0</v>
      </c>
      <c r="W112" s="5">
        <f t="shared" si="153"/>
        <v>0</v>
      </c>
      <c r="X112" s="5">
        <f t="shared" si="154"/>
        <v>0</v>
      </c>
      <c r="Y112" s="5">
        <f t="shared" si="155"/>
        <v>0</v>
      </c>
      <c r="Z112" s="5">
        <f t="shared" si="156"/>
        <v>0</v>
      </c>
      <c r="AA112" s="5">
        <f t="shared" si="157"/>
        <v>0</v>
      </c>
      <c r="AB112" s="5">
        <f t="shared" si="158"/>
        <v>-9100</v>
      </c>
      <c r="AC112" s="5">
        <f t="shared" si="159"/>
        <v>-9100</v>
      </c>
      <c r="AD112" s="62">
        <f t="shared" si="160"/>
        <v>0</v>
      </c>
    </row>
    <row r="113" spans="3:30" x14ac:dyDescent="0.2">
      <c r="D113" s="59" t="s">
        <v>129</v>
      </c>
      <c r="E113" s="5"/>
      <c r="F113" s="75">
        <f>-ROUND(G10*0.005,-1)</f>
        <v>-8880</v>
      </c>
      <c r="G113" s="5">
        <f>E113+F113</f>
        <v>-8880</v>
      </c>
      <c r="H113" s="5">
        <v>0</v>
      </c>
      <c r="I113" s="5">
        <v>0</v>
      </c>
      <c r="J113" s="5">
        <v>0</v>
      </c>
      <c r="K113" s="75">
        <f>G113</f>
        <v>-8880</v>
      </c>
      <c r="L113" s="5">
        <v>0</v>
      </c>
      <c r="M113" s="25">
        <f>SUM(H113:L113)-G113</f>
        <v>0</v>
      </c>
      <c r="T113" s="63">
        <v>1</v>
      </c>
      <c r="U113" s="63">
        <f>1-O113-P113-Q113-R113-S113-T113</f>
        <v>0</v>
      </c>
      <c r="V113" s="5">
        <f t="shared" si="152"/>
        <v>0</v>
      </c>
      <c r="W113" s="5">
        <f t="shared" si="153"/>
        <v>0</v>
      </c>
      <c r="X113" s="5">
        <f t="shared" si="154"/>
        <v>0</v>
      </c>
      <c r="Y113" s="5">
        <f t="shared" si="155"/>
        <v>0</v>
      </c>
      <c r="Z113" s="5">
        <f t="shared" si="156"/>
        <v>0</v>
      </c>
      <c r="AA113" s="5">
        <f t="shared" si="157"/>
        <v>-8880</v>
      </c>
      <c r="AB113" s="5">
        <f t="shared" si="158"/>
        <v>0</v>
      </c>
      <c r="AC113" s="5">
        <f t="shared" si="159"/>
        <v>-8880</v>
      </c>
      <c r="AD113" s="62">
        <f t="shared" si="160"/>
        <v>0</v>
      </c>
    </row>
    <row r="114" spans="3:30" x14ac:dyDescent="0.2">
      <c r="D114" s="59" t="s">
        <v>131</v>
      </c>
      <c r="E114" s="5"/>
      <c r="F114" s="75">
        <f>-ROUND(G10*0.01,-1)</f>
        <v>-17750</v>
      </c>
      <c r="G114" s="5">
        <f>E114+F114</f>
        <v>-17750</v>
      </c>
      <c r="H114" s="5">
        <v>0</v>
      </c>
      <c r="I114" s="5">
        <v>0</v>
      </c>
      <c r="J114" s="5">
        <v>0</v>
      </c>
      <c r="K114" s="75">
        <f>G114</f>
        <v>-17750</v>
      </c>
      <c r="L114" s="5">
        <v>0</v>
      </c>
      <c r="M114" s="25">
        <f>SUM(H114:L114)-G114</f>
        <v>0</v>
      </c>
      <c r="T114" s="63">
        <v>1</v>
      </c>
      <c r="U114" s="63">
        <f>1-O114-P114-Q114-R114-S114-T114</f>
        <v>0</v>
      </c>
      <c r="V114" s="5">
        <f t="shared" si="152"/>
        <v>0</v>
      </c>
      <c r="W114" s="5">
        <f t="shared" si="153"/>
        <v>0</v>
      </c>
      <c r="X114" s="5">
        <f t="shared" si="154"/>
        <v>0</v>
      </c>
      <c r="Y114" s="5">
        <f t="shared" si="155"/>
        <v>0</v>
      </c>
      <c r="Z114" s="5">
        <f t="shared" si="156"/>
        <v>0</v>
      </c>
      <c r="AA114" s="5">
        <f t="shared" si="157"/>
        <v>-17750</v>
      </c>
      <c r="AB114" s="5">
        <f t="shared" si="158"/>
        <v>0</v>
      </c>
      <c r="AC114" s="5">
        <f t="shared" si="159"/>
        <v>-17750</v>
      </c>
      <c r="AD114" s="62">
        <f t="shared" si="160"/>
        <v>0</v>
      </c>
    </row>
    <row r="115" spans="3:30" x14ac:dyDescent="0.2">
      <c r="D115" s="59" t="s">
        <v>130</v>
      </c>
      <c r="E115" s="5"/>
      <c r="F115" s="75">
        <f>ROUND(E27*0.005,-1)</f>
        <v>-4040</v>
      </c>
      <c r="G115" s="5">
        <f>E115+F115</f>
        <v>-4040</v>
      </c>
      <c r="H115" s="5">
        <v>0</v>
      </c>
      <c r="I115" s="75">
        <f>G115</f>
        <v>-4040</v>
      </c>
      <c r="J115" s="5">
        <v>0</v>
      </c>
      <c r="K115" s="5">
        <v>0</v>
      </c>
      <c r="L115" s="5">
        <v>0</v>
      </c>
      <c r="M115" s="25">
        <f>SUM(H115:L115)-G115</f>
        <v>0</v>
      </c>
      <c r="Q115" s="63">
        <v>1</v>
      </c>
      <c r="V115" s="5">
        <f t="shared" si="152"/>
        <v>0</v>
      </c>
      <c r="W115" s="5">
        <f t="shared" si="153"/>
        <v>0</v>
      </c>
      <c r="X115" s="5">
        <f t="shared" si="154"/>
        <v>-4040</v>
      </c>
      <c r="Y115" s="5">
        <f t="shared" si="155"/>
        <v>0</v>
      </c>
      <c r="Z115" s="5">
        <f t="shared" si="156"/>
        <v>0</v>
      </c>
      <c r="AA115" s="5">
        <f t="shared" si="157"/>
        <v>0</v>
      </c>
      <c r="AB115" s="5">
        <f t="shared" si="158"/>
        <v>0</v>
      </c>
      <c r="AC115" s="5">
        <f t="shared" si="159"/>
        <v>-4040</v>
      </c>
      <c r="AD115" s="62">
        <f t="shared" si="160"/>
        <v>0</v>
      </c>
    </row>
    <row r="116" spans="3:30" x14ac:dyDescent="0.2">
      <c r="D116" s="14" t="s">
        <v>70</v>
      </c>
      <c r="E116" s="5">
        <f>'1. Fibu-Saldenliste (original)'!C65</f>
        <v>-500</v>
      </c>
      <c r="F116" s="5">
        <v>0</v>
      </c>
      <c r="G116" s="5">
        <f t="shared" si="151"/>
        <v>-500</v>
      </c>
      <c r="H116" s="5">
        <v>0</v>
      </c>
      <c r="I116" s="5">
        <v>0</v>
      </c>
      <c r="J116" s="5">
        <v>0</v>
      </c>
      <c r="K116" s="5">
        <v>0</v>
      </c>
      <c r="L116" s="75">
        <f>G116</f>
        <v>-500</v>
      </c>
      <c r="M116" s="25">
        <f t="shared" si="113"/>
        <v>0</v>
      </c>
      <c r="U116" s="63">
        <f>1-O116-P116-Q116-R116-S116-T116</f>
        <v>1</v>
      </c>
      <c r="V116" s="5">
        <f t="shared" si="152"/>
        <v>0</v>
      </c>
      <c r="W116" s="5">
        <f t="shared" si="153"/>
        <v>0</v>
      </c>
      <c r="X116" s="5">
        <f t="shared" si="154"/>
        <v>0</v>
      </c>
      <c r="Y116" s="5">
        <f t="shared" si="155"/>
        <v>0</v>
      </c>
      <c r="Z116" s="5">
        <f t="shared" si="156"/>
        <v>0</v>
      </c>
      <c r="AA116" s="5">
        <f t="shared" si="157"/>
        <v>0</v>
      </c>
      <c r="AB116" s="5">
        <f t="shared" si="158"/>
        <v>-500</v>
      </c>
      <c r="AC116" s="5">
        <f t="shared" si="159"/>
        <v>-500</v>
      </c>
      <c r="AD116" s="62">
        <f t="shared" si="160"/>
        <v>0</v>
      </c>
    </row>
    <row r="117" spans="3:30" x14ac:dyDescent="0.2">
      <c r="E117" s="6">
        <f t="shared" ref="E117:L117" si="161">SUM(E111:E116)</f>
        <v>-9900</v>
      </c>
      <c r="F117" s="6">
        <f t="shared" si="161"/>
        <v>-30670</v>
      </c>
      <c r="G117" s="6">
        <f t="shared" si="161"/>
        <v>-40570</v>
      </c>
      <c r="H117" s="6">
        <f t="shared" si="161"/>
        <v>0</v>
      </c>
      <c r="I117" s="6">
        <f t="shared" si="161"/>
        <v>-4040</v>
      </c>
      <c r="J117" s="6">
        <f t="shared" si="161"/>
        <v>0</v>
      </c>
      <c r="K117" s="6">
        <f t="shared" si="161"/>
        <v>-26630</v>
      </c>
      <c r="L117" s="6">
        <f t="shared" si="161"/>
        <v>-9900</v>
      </c>
      <c r="M117" s="25">
        <f t="shared" si="113"/>
        <v>0</v>
      </c>
      <c r="V117" s="6">
        <f t="shared" ref="V117:AC117" si="162">SUM(V111:V116)</f>
        <v>0</v>
      </c>
      <c r="W117" s="6">
        <f t="shared" si="162"/>
        <v>0</v>
      </c>
      <c r="X117" s="6">
        <f t="shared" si="162"/>
        <v>-4040</v>
      </c>
      <c r="Y117" s="6">
        <f t="shared" si="162"/>
        <v>0</v>
      </c>
      <c r="Z117" s="6">
        <f t="shared" si="162"/>
        <v>0</v>
      </c>
      <c r="AA117" s="6">
        <f t="shared" si="162"/>
        <v>-26630</v>
      </c>
      <c r="AB117" s="6">
        <f t="shared" si="162"/>
        <v>-9900</v>
      </c>
      <c r="AC117" s="6">
        <f t="shared" si="162"/>
        <v>-40570</v>
      </c>
      <c r="AD117" s="62">
        <f t="shared" si="160"/>
        <v>0</v>
      </c>
    </row>
    <row r="118" spans="3:30" x14ac:dyDescent="0.2">
      <c r="C118" t="s">
        <v>80</v>
      </c>
      <c r="E118" s="5"/>
      <c r="F118" s="5"/>
      <c r="G118" s="5"/>
      <c r="H118" s="5"/>
      <c r="I118" s="5"/>
      <c r="J118" s="5"/>
      <c r="K118" s="5"/>
      <c r="L118" s="5"/>
    </row>
    <row r="119" spans="3:30" x14ac:dyDescent="0.2">
      <c r="D119" s="14" t="s">
        <v>81</v>
      </c>
      <c r="E119" s="5">
        <f>'1. Fibu-Saldenliste (original)'!C66</f>
        <v>-1800</v>
      </c>
      <c r="F119" s="5">
        <v>0</v>
      </c>
      <c r="G119" s="5">
        <f t="shared" ref="G119:G127" si="163">E119+F119</f>
        <v>-1800</v>
      </c>
      <c r="H119" s="5">
        <v>0</v>
      </c>
      <c r="I119" s="5">
        <v>0</v>
      </c>
      <c r="J119" s="5">
        <v>0</v>
      </c>
      <c r="K119" s="75">
        <f>G119</f>
        <v>-1800</v>
      </c>
      <c r="L119" s="5">
        <v>0</v>
      </c>
      <c r="M119" s="25">
        <f t="shared" si="113"/>
        <v>0</v>
      </c>
      <c r="T119" s="63">
        <v>1</v>
      </c>
      <c r="U119" s="63">
        <f t="shared" ref="U119:U127" si="164">1-O119-P119-Q119-R119-S119-T119</f>
        <v>0</v>
      </c>
      <c r="V119" s="5">
        <f t="shared" ref="V119:V127" si="165">$G119*O119</f>
        <v>0</v>
      </c>
      <c r="W119" s="5">
        <f t="shared" ref="W119:W127" si="166">$G119*P119</f>
        <v>0</v>
      </c>
      <c r="X119" s="5">
        <f t="shared" ref="X119:X127" si="167">$G119*Q119</f>
        <v>0</v>
      </c>
      <c r="Y119" s="5">
        <f t="shared" ref="Y119:Y127" si="168">$G119*R119</f>
        <v>0</v>
      </c>
      <c r="Z119" s="5">
        <f t="shared" ref="Z119:Z127" si="169">$G119*S119</f>
        <v>0</v>
      </c>
      <c r="AA119" s="5">
        <f t="shared" ref="AA119:AA127" si="170">$G119*T119</f>
        <v>-1800</v>
      </c>
      <c r="AB119" s="5">
        <f t="shared" ref="AB119:AB127" si="171">$G119*U119</f>
        <v>0</v>
      </c>
      <c r="AC119" s="5">
        <f t="shared" ref="AC119:AC127" si="172">SUM(V119:AB119)</f>
        <v>-1800</v>
      </c>
      <c r="AD119" s="62">
        <f t="shared" ref="AD119:AD131" si="173">AC119-G119</f>
        <v>0</v>
      </c>
    </row>
    <row r="120" spans="3:30" x14ac:dyDescent="0.2">
      <c r="D120" s="14" t="s">
        <v>82</v>
      </c>
      <c r="E120" s="5">
        <f>'1. Fibu-Saldenliste (original)'!C67</f>
        <v>-5100</v>
      </c>
      <c r="F120" s="5">
        <v>0</v>
      </c>
      <c r="G120" s="5">
        <f t="shared" si="163"/>
        <v>-5100</v>
      </c>
      <c r="H120" s="5">
        <v>0</v>
      </c>
      <c r="I120" s="5">
        <v>0</v>
      </c>
      <c r="J120" s="5">
        <v>0</v>
      </c>
      <c r="K120" s="75">
        <f t="shared" ref="K120:K127" si="174">G120</f>
        <v>-5100</v>
      </c>
      <c r="L120" s="5">
        <v>0</v>
      </c>
      <c r="M120" s="25">
        <f t="shared" si="113"/>
        <v>0</v>
      </c>
      <c r="T120" s="63">
        <v>1</v>
      </c>
      <c r="U120" s="63">
        <f t="shared" si="164"/>
        <v>0</v>
      </c>
      <c r="V120" s="5">
        <f t="shared" si="165"/>
        <v>0</v>
      </c>
      <c r="W120" s="5">
        <f t="shared" si="166"/>
        <v>0</v>
      </c>
      <c r="X120" s="5">
        <f t="shared" si="167"/>
        <v>0</v>
      </c>
      <c r="Y120" s="5">
        <f t="shared" si="168"/>
        <v>0</v>
      </c>
      <c r="Z120" s="5">
        <f t="shared" si="169"/>
        <v>0</v>
      </c>
      <c r="AA120" s="5">
        <f t="shared" si="170"/>
        <v>-5100</v>
      </c>
      <c r="AB120" s="5">
        <f t="shared" si="171"/>
        <v>0</v>
      </c>
      <c r="AC120" s="5">
        <f t="shared" si="172"/>
        <v>-5100</v>
      </c>
      <c r="AD120" s="62">
        <f t="shared" si="173"/>
        <v>0</v>
      </c>
    </row>
    <row r="121" spans="3:30" x14ac:dyDescent="0.2">
      <c r="D121" s="14" t="s">
        <v>83</v>
      </c>
      <c r="E121" s="5">
        <f>'1. Fibu-Saldenliste (original)'!C68</f>
        <v>-600</v>
      </c>
      <c r="F121" s="5">
        <v>0</v>
      </c>
      <c r="G121" s="5">
        <f t="shared" si="163"/>
        <v>-600</v>
      </c>
      <c r="H121" s="5">
        <v>0</v>
      </c>
      <c r="I121" s="5">
        <v>0</v>
      </c>
      <c r="J121" s="5">
        <v>0</v>
      </c>
      <c r="K121" s="75">
        <f t="shared" si="174"/>
        <v>-600</v>
      </c>
      <c r="L121" s="5">
        <v>0</v>
      </c>
      <c r="M121" s="25">
        <f t="shared" si="113"/>
        <v>0</v>
      </c>
      <c r="T121" s="63">
        <v>1</v>
      </c>
      <c r="U121" s="63">
        <f t="shared" si="164"/>
        <v>0</v>
      </c>
      <c r="V121" s="5">
        <f t="shared" si="165"/>
        <v>0</v>
      </c>
      <c r="W121" s="5">
        <f t="shared" si="166"/>
        <v>0</v>
      </c>
      <c r="X121" s="5">
        <f t="shared" si="167"/>
        <v>0</v>
      </c>
      <c r="Y121" s="5">
        <f t="shared" si="168"/>
        <v>0</v>
      </c>
      <c r="Z121" s="5">
        <f t="shared" si="169"/>
        <v>0</v>
      </c>
      <c r="AA121" s="5">
        <f t="shared" si="170"/>
        <v>-600</v>
      </c>
      <c r="AB121" s="5">
        <f t="shared" si="171"/>
        <v>0</v>
      </c>
      <c r="AC121" s="5">
        <f t="shared" si="172"/>
        <v>-600</v>
      </c>
      <c r="AD121" s="62">
        <f t="shared" si="173"/>
        <v>0</v>
      </c>
    </row>
    <row r="122" spans="3:30" x14ac:dyDescent="0.2">
      <c r="D122" s="14" t="s">
        <v>84</v>
      </c>
      <c r="E122" s="5">
        <f>'1. Fibu-Saldenliste (original)'!C69</f>
        <v>-17400</v>
      </c>
      <c r="F122" s="5">
        <v>0</v>
      </c>
      <c r="G122" s="5">
        <f t="shared" si="163"/>
        <v>-17400</v>
      </c>
      <c r="H122" s="5">
        <v>0</v>
      </c>
      <c r="I122" s="5">
        <v>0</v>
      </c>
      <c r="J122" s="5">
        <v>0</v>
      </c>
      <c r="K122" s="75">
        <f t="shared" si="174"/>
        <v>-17400</v>
      </c>
      <c r="L122" s="5">
        <v>0</v>
      </c>
      <c r="M122" s="25">
        <f t="shared" si="113"/>
        <v>0</v>
      </c>
      <c r="T122" s="63">
        <v>1</v>
      </c>
      <c r="U122" s="63">
        <f t="shared" si="164"/>
        <v>0</v>
      </c>
      <c r="V122" s="5">
        <f t="shared" si="165"/>
        <v>0</v>
      </c>
      <c r="W122" s="5">
        <f t="shared" si="166"/>
        <v>0</v>
      </c>
      <c r="X122" s="5">
        <f t="shared" si="167"/>
        <v>0</v>
      </c>
      <c r="Y122" s="5">
        <f t="shared" si="168"/>
        <v>0</v>
      </c>
      <c r="Z122" s="5">
        <f t="shared" si="169"/>
        <v>0</v>
      </c>
      <c r="AA122" s="5">
        <f t="shared" si="170"/>
        <v>-17400</v>
      </c>
      <c r="AB122" s="5">
        <f t="shared" si="171"/>
        <v>0</v>
      </c>
      <c r="AC122" s="5">
        <f t="shared" si="172"/>
        <v>-17400</v>
      </c>
      <c r="AD122" s="62">
        <f t="shared" si="173"/>
        <v>0</v>
      </c>
    </row>
    <row r="123" spans="3:30" x14ac:dyDescent="0.2">
      <c r="D123" s="14" t="s">
        <v>85</v>
      </c>
      <c r="E123" s="5">
        <f>'1. Fibu-Saldenliste (original)'!C70</f>
        <v>-18800</v>
      </c>
      <c r="F123" s="5">
        <v>0</v>
      </c>
      <c r="G123" s="5">
        <f t="shared" si="163"/>
        <v>-18800</v>
      </c>
      <c r="H123" s="5">
        <v>0</v>
      </c>
      <c r="I123" s="5">
        <v>0</v>
      </c>
      <c r="J123" s="5">
        <v>0</v>
      </c>
      <c r="K123" s="75">
        <f t="shared" si="174"/>
        <v>-18800</v>
      </c>
      <c r="L123" s="5">
        <v>0</v>
      </c>
      <c r="M123" s="25">
        <f t="shared" si="113"/>
        <v>0</v>
      </c>
      <c r="T123" s="63">
        <v>1</v>
      </c>
      <c r="U123" s="63">
        <f t="shared" si="164"/>
        <v>0</v>
      </c>
      <c r="V123" s="5">
        <f t="shared" si="165"/>
        <v>0</v>
      </c>
      <c r="W123" s="5">
        <f t="shared" si="166"/>
        <v>0</v>
      </c>
      <c r="X123" s="5">
        <f t="shared" si="167"/>
        <v>0</v>
      </c>
      <c r="Y123" s="5">
        <f t="shared" si="168"/>
        <v>0</v>
      </c>
      <c r="Z123" s="5">
        <f t="shared" si="169"/>
        <v>0</v>
      </c>
      <c r="AA123" s="5">
        <f t="shared" si="170"/>
        <v>-18800</v>
      </c>
      <c r="AB123" s="5">
        <f t="shared" si="171"/>
        <v>0</v>
      </c>
      <c r="AC123" s="5">
        <f t="shared" si="172"/>
        <v>-18800</v>
      </c>
      <c r="AD123" s="62">
        <f t="shared" si="173"/>
        <v>0</v>
      </c>
    </row>
    <row r="124" spans="3:30" x14ac:dyDescent="0.2">
      <c r="D124" s="14" t="s">
        <v>86</v>
      </c>
      <c r="E124" s="5">
        <f>'1. Fibu-Saldenliste (original)'!C71</f>
        <v>-2600</v>
      </c>
      <c r="F124" s="5">
        <v>0</v>
      </c>
      <c r="G124" s="5">
        <f t="shared" si="163"/>
        <v>-2600</v>
      </c>
      <c r="H124" s="5">
        <v>0</v>
      </c>
      <c r="I124" s="5">
        <v>0</v>
      </c>
      <c r="J124" s="5">
        <v>0</v>
      </c>
      <c r="K124" s="75">
        <f t="shared" si="174"/>
        <v>-2600</v>
      </c>
      <c r="L124" s="5">
        <v>0</v>
      </c>
      <c r="M124" s="25">
        <f t="shared" si="113"/>
        <v>0</v>
      </c>
      <c r="T124" s="63">
        <v>1</v>
      </c>
      <c r="U124" s="63">
        <f t="shared" si="164"/>
        <v>0</v>
      </c>
      <c r="V124" s="5">
        <f t="shared" si="165"/>
        <v>0</v>
      </c>
      <c r="W124" s="5">
        <f t="shared" si="166"/>
        <v>0</v>
      </c>
      <c r="X124" s="5">
        <f t="shared" si="167"/>
        <v>0</v>
      </c>
      <c r="Y124" s="5">
        <f t="shared" si="168"/>
        <v>0</v>
      </c>
      <c r="Z124" s="5">
        <f t="shared" si="169"/>
        <v>0</v>
      </c>
      <c r="AA124" s="5">
        <f t="shared" si="170"/>
        <v>-2600</v>
      </c>
      <c r="AB124" s="5">
        <f t="shared" si="171"/>
        <v>0</v>
      </c>
      <c r="AC124" s="5">
        <f t="shared" si="172"/>
        <v>-2600</v>
      </c>
      <c r="AD124" s="62">
        <f t="shared" si="173"/>
        <v>0</v>
      </c>
    </row>
    <row r="125" spans="3:30" x14ac:dyDescent="0.2">
      <c r="D125" s="14" t="s">
        <v>87</v>
      </c>
      <c r="E125" s="5">
        <f>'1. Fibu-Saldenliste (original)'!C72</f>
        <v>-2600</v>
      </c>
      <c r="F125" s="5">
        <v>0</v>
      </c>
      <c r="G125" s="5">
        <f t="shared" si="163"/>
        <v>-2600</v>
      </c>
      <c r="H125" s="5">
        <v>0</v>
      </c>
      <c r="I125" s="5">
        <v>0</v>
      </c>
      <c r="J125" s="5">
        <v>0</v>
      </c>
      <c r="K125" s="75">
        <f t="shared" si="174"/>
        <v>-2600</v>
      </c>
      <c r="L125" s="5">
        <v>0</v>
      </c>
      <c r="M125" s="25">
        <f t="shared" si="113"/>
        <v>0</v>
      </c>
      <c r="T125" s="63">
        <v>1</v>
      </c>
      <c r="U125" s="63">
        <f t="shared" si="164"/>
        <v>0</v>
      </c>
      <c r="V125" s="5">
        <f t="shared" si="165"/>
        <v>0</v>
      </c>
      <c r="W125" s="5">
        <f t="shared" si="166"/>
        <v>0</v>
      </c>
      <c r="X125" s="5">
        <f t="shared" si="167"/>
        <v>0</v>
      </c>
      <c r="Y125" s="5">
        <f t="shared" si="168"/>
        <v>0</v>
      </c>
      <c r="Z125" s="5">
        <f t="shared" si="169"/>
        <v>0</v>
      </c>
      <c r="AA125" s="5">
        <f t="shared" si="170"/>
        <v>-2600</v>
      </c>
      <c r="AB125" s="5">
        <f t="shared" si="171"/>
        <v>0</v>
      </c>
      <c r="AC125" s="5">
        <f t="shared" si="172"/>
        <v>-2600</v>
      </c>
      <c r="AD125" s="62">
        <f t="shared" si="173"/>
        <v>0</v>
      </c>
    </row>
    <row r="126" spans="3:30" x14ac:dyDescent="0.2">
      <c r="D126" s="14" t="s">
        <v>88</v>
      </c>
      <c r="E126" s="5">
        <f>'1. Fibu-Saldenliste (original)'!C73</f>
        <v>-400</v>
      </c>
      <c r="F126" s="5">
        <v>0</v>
      </c>
      <c r="G126" s="5">
        <f t="shared" si="163"/>
        <v>-400</v>
      </c>
      <c r="H126" s="5">
        <v>0</v>
      </c>
      <c r="I126" s="5">
        <v>0</v>
      </c>
      <c r="J126" s="5">
        <v>0</v>
      </c>
      <c r="K126" s="75">
        <f t="shared" si="174"/>
        <v>-400</v>
      </c>
      <c r="L126" s="5">
        <v>0</v>
      </c>
      <c r="M126" s="25">
        <f t="shared" si="113"/>
        <v>0</v>
      </c>
      <c r="T126" s="63">
        <v>1</v>
      </c>
      <c r="U126" s="63">
        <f t="shared" si="164"/>
        <v>0</v>
      </c>
      <c r="V126" s="5">
        <f t="shared" si="165"/>
        <v>0</v>
      </c>
      <c r="W126" s="5">
        <f t="shared" si="166"/>
        <v>0</v>
      </c>
      <c r="X126" s="5">
        <f t="shared" si="167"/>
        <v>0</v>
      </c>
      <c r="Y126" s="5">
        <f t="shared" si="168"/>
        <v>0</v>
      </c>
      <c r="Z126" s="5">
        <f t="shared" si="169"/>
        <v>0</v>
      </c>
      <c r="AA126" s="5">
        <f t="shared" si="170"/>
        <v>-400</v>
      </c>
      <c r="AB126" s="5">
        <f t="shared" si="171"/>
        <v>0</v>
      </c>
      <c r="AC126" s="5">
        <f t="shared" si="172"/>
        <v>-400</v>
      </c>
      <c r="AD126" s="62">
        <f t="shared" si="173"/>
        <v>0</v>
      </c>
    </row>
    <row r="127" spans="3:30" x14ac:dyDescent="0.2">
      <c r="D127" s="14" t="s">
        <v>80</v>
      </c>
      <c r="E127" s="5">
        <f>'1. Fibu-Saldenliste (original)'!C74</f>
        <v>-500</v>
      </c>
      <c r="F127" s="5">
        <v>0</v>
      </c>
      <c r="G127" s="5">
        <f t="shared" si="163"/>
        <v>-500</v>
      </c>
      <c r="H127" s="5">
        <v>0</v>
      </c>
      <c r="I127" s="5">
        <v>0</v>
      </c>
      <c r="J127" s="5">
        <v>0</v>
      </c>
      <c r="K127" s="75">
        <f t="shared" si="174"/>
        <v>-500</v>
      </c>
      <c r="L127" s="5">
        <v>0</v>
      </c>
      <c r="M127" s="25">
        <f t="shared" si="113"/>
        <v>0</v>
      </c>
      <c r="T127" s="63">
        <v>1</v>
      </c>
      <c r="U127" s="63">
        <f t="shared" si="164"/>
        <v>0</v>
      </c>
      <c r="V127" s="5">
        <f t="shared" si="165"/>
        <v>0</v>
      </c>
      <c r="W127" s="5">
        <f t="shared" si="166"/>
        <v>0</v>
      </c>
      <c r="X127" s="5">
        <f t="shared" si="167"/>
        <v>0</v>
      </c>
      <c r="Y127" s="5">
        <f t="shared" si="168"/>
        <v>0</v>
      </c>
      <c r="Z127" s="5">
        <f t="shared" si="169"/>
        <v>0</v>
      </c>
      <c r="AA127" s="5">
        <f t="shared" si="170"/>
        <v>-500</v>
      </c>
      <c r="AB127" s="5">
        <f t="shared" si="171"/>
        <v>0</v>
      </c>
      <c r="AC127" s="5">
        <f t="shared" si="172"/>
        <v>-500</v>
      </c>
      <c r="AD127" s="62">
        <f t="shared" si="173"/>
        <v>0</v>
      </c>
    </row>
    <row r="128" spans="3:30" x14ac:dyDescent="0.2">
      <c r="E128" s="6">
        <f t="shared" ref="E128:L128" si="175">SUM(E119:E127)</f>
        <v>-49800</v>
      </c>
      <c r="F128" s="6">
        <f t="shared" si="175"/>
        <v>0</v>
      </c>
      <c r="G128" s="6">
        <f t="shared" si="175"/>
        <v>-49800</v>
      </c>
      <c r="H128" s="6">
        <f t="shared" si="175"/>
        <v>0</v>
      </c>
      <c r="I128" s="6">
        <f t="shared" si="175"/>
        <v>0</v>
      </c>
      <c r="J128" s="6">
        <f t="shared" si="175"/>
        <v>0</v>
      </c>
      <c r="K128" s="6">
        <f t="shared" si="175"/>
        <v>-49800</v>
      </c>
      <c r="L128" s="6">
        <f t="shared" si="175"/>
        <v>0</v>
      </c>
      <c r="M128" s="25">
        <f t="shared" si="113"/>
        <v>0</v>
      </c>
      <c r="V128" s="6">
        <f t="shared" ref="V128:AC128" si="176">SUM(V119:V127)</f>
        <v>0</v>
      </c>
      <c r="W128" s="6">
        <f t="shared" si="176"/>
        <v>0</v>
      </c>
      <c r="X128" s="6">
        <f t="shared" si="176"/>
        <v>0</v>
      </c>
      <c r="Y128" s="6">
        <f t="shared" si="176"/>
        <v>0</v>
      </c>
      <c r="Z128" s="6">
        <f t="shared" si="176"/>
        <v>0</v>
      </c>
      <c r="AA128" s="6">
        <f t="shared" si="176"/>
        <v>-49800</v>
      </c>
      <c r="AB128" s="6">
        <f t="shared" si="176"/>
        <v>0</v>
      </c>
      <c r="AC128" s="6">
        <f t="shared" si="176"/>
        <v>-49800</v>
      </c>
      <c r="AD128" s="62">
        <f t="shared" si="173"/>
        <v>0</v>
      </c>
    </row>
    <row r="129" spans="1:30" x14ac:dyDescent="0.2">
      <c r="B129" s="13" t="s">
        <v>89</v>
      </c>
      <c r="E129" s="6">
        <f>E128+E117+E109+E104+E101+E97+E94+E85</f>
        <v>-181200</v>
      </c>
      <c r="F129" s="6">
        <f t="shared" ref="F129:L129" si="177">F128+F117+F109+F104+F101+F97+F94+F85</f>
        <v>-30670</v>
      </c>
      <c r="G129" s="6">
        <f t="shared" si="177"/>
        <v>-211870</v>
      </c>
      <c r="H129" s="6">
        <f t="shared" si="177"/>
        <v>0</v>
      </c>
      <c r="I129" s="6">
        <f t="shared" si="177"/>
        <v>-4040</v>
      </c>
      <c r="J129" s="6">
        <f t="shared" si="177"/>
        <v>-82915</v>
      </c>
      <c r="K129" s="6">
        <f t="shared" si="177"/>
        <v>-129215</v>
      </c>
      <c r="L129" s="6">
        <f t="shared" si="177"/>
        <v>-9900</v>
      </c>
      <c r="M129" s="25">
        <f t="shared" si="113"/>
        <v>-14200</v>
      </c>
      <c r="V129" s="6">
        <f t="shared" ref="V129:AC129" si="178">V128+V117+V109+V104+V101+V97+V94+V85</f>
        <v>0</v>
      </c>
      <c r="W129" s="6">
        <f t="shared" si="178"/>
        <v>0</v>
      </c>
      <c r="X129" s="6">
        <f t="shared" si="178"/>
        <v>-4047.8</v>
      </c>
      <c r="Y129" s="6">
        <f t="shared" si="178"/>
        <v>0</v>
      </c>
      <c r="Z129" s="6">
        <f t="shared" si="178"/>
        <v>-83559.8</v>
      </c>
      <c r="AA129" s="6">
        <f t="shared" si="178"/>
        <v>-114362.4</v>
      </c>
      <c r="AB129" s="6">
        <f t="shared" si="178"/>
        <v>-9900</v>
      </c>
      <c r="AC129" s="6">
        <f t="shared" si="178"/>
        <v>-211870</v>
      </c>
      <c r="AD129" s="62">
        <f t="shared" si="173"/>
        <v>0</v>
      </c>
    </row>
    <row r="130" spans="1:30" x14ac:dyDescent="0.2">
      <c r="B130" s="13" t="s">
        <v>90</v>
      </c>
      <c r="E130" s="39">
        <f t="shared" ref="E130:L130" si="179">E129+E77</f>
        <v>-237400</v>
      </c>
      <c r="F130" s="39">
        <f t="shared" si="179"/>
        <v>-30670</v>
      </c>
      <c r="G130" s="39">
        <f t="shared" si="179"/>
        <v>-268070</v>
      </c>
      <c r="H130" s="39">
        <f t="shared" si="179"/>
        <v>0</v>
      </c>
      <c r="I130" s="39">
        <f t="shared" si="179"/>
        <v>-4040</v>
      </c>
      <c r="J130" s="39">
        <f t="shared" si="179"/>
        <v>-82915</v>
      </c>
      <c r="K130" s="39">
        <f t="shared" si="179"/>
        <v>-185415</v>
      </c>
      <c r="L130" s="39">
        <f t="shared" si="179"/>
        <v>-9900</v>
      </c>
      <c r="M130" s="25">
        <f t="shared" si="113"/>
        <v>-14200</v>
      </c>
      <c r="V130" s="39">
        <f t="shared" ref="V130:AC130" si="180">V129+V77</f>
        <v>0</v>
      </c>
      <c r="W130" s="39">
        <f t="shared" si="180"/>
        <v>0</v>
      </c>
      <c r="X130" s="39">
        <f t="shared" si="180"/>
        <v>-4047.8</v>
      </c>
      <c r="Y130" s="39">
        <f t="shared" si="180"/>
        <v>0</v>
      </c>
      <c r="Z130" s="39">
        <f t="shared" si="180"/>
        <v>-83559.8</v>
      </c>
      <c r="AA130" s="39">
        <f t="shared" si="180"/>
        <v>-170562.4</v>
      </c>
      <c r="AB130" s="39">
        <f t="shared" si="180"/>
        <v>-9900</v>
      </c>
      <c r="AC130" s="39">
        <f t="shared" si="180"/>
        <v>-268070</v>
      </c>
      <c r="AD130" s="62">
        <f t="shared" si="173"/>
        <v>0</v>
      </c>
    </row>
    <row r="131" spans="1:30" x14ac:dyDescent="0.2">
      <c r="A131" s="66" t="s">
        <v>91</v>
      </c>
      <c r="B131" s="67"/>
      <c r="C131" s="68"/>
      <c r="D131" s="69"/>
      <c r="E131" s="39">
        <f>E130+E70</f>
        <v>186100</v>
      </c>
      <c r="F131" s="39">
        <f t="shared" ref="F131:L131" si="181">F130+F70</f>
        <v>-32070</v>
      </c>
      <c r="G131" s="39">
        <f t="shared" si="181"/>
        <v>-133370</v>
      </c>
      <c r="H131" s="39">
        <f t="shared" si="181"/>
        <v>944360</v>
      </c>
      <c r="I131" s="39">
        <f t="shared" si="181"/>
        <v>-12400</v>
      </c>
      <c r="J131" s="39">
        <f t="shared" si="181"/>
        <v>-147485</v>
      </c>
      <c r="K131" s="39">
        <f t="shared" si="181"/>
        <v>-187145</v>
      </c>
      <c r="L131" s="39">
        <f t="shared" si="181"/>
        <v>39300</v>
      </c>
      <c r="M131" s="25">
        <f t="shared" si="113"/>
        <v>770000</v>
      </c>
      <c r="V131" s="39">
        <f t="shared" ref="V131" si="182">V130+V70</f>
        <v>1741600</v>
      </c>
      <c r="W131" s="39">
        <f t="shared" ref="W131" si="183">W130+W70</f>
        <v>-797240</v>
      </c>
      <c r="X131" s="39">
        <f t="shared" ref="X131" si="184">X130+X70</f>
        <v>-12426.8</v>
      </c>
      <c r="Y131" s="39">
        <f t="shared" ref="Y131" si="185">Y130+Y70</f>
        <v>0</v>
      </c>
      <c r="Z131" s="39">
        <f t="shared" ref="Z131" si="186">Z130+Z70</f>
        <v>-148101</v>
      </c>
      <c r="AA131" s="39">
        <f t="shared" ref="AA131" si="187">AA130+AA70</f>
        <v>-172270.19999999998</v>
      </c>
      <c r="AB131" s="39">
        <f t="shared" ref="AB131" si="188">AB130+AB70</f>
        <v>39268</v>
      </c>
      <c r="AC131" s="39">
        <f t="shared" ref="AC131" si="189">AC130+AC70</f>
        <v>650830</v>
      </c>
      <c r="AD131" s="62">
        <f t="shared" si="173"/>
        <v>784200</v>
      </c>
    </row>
    <row r="132" spans="1:30" x14ac:dyDescent="0.2">
      <c r="A132" s="66" t="s">
        <v>92</v>
      </c>
      <c r="B132" s="67"/>
      <c r="C132" s="68"/>
      <c r="D132" s="69"/>
      <c r="E132" s="5"/>
      <c r="F132" s="5"/>
      <c r="G132" s="5"/>
      <c r="H132" s="5"/>
      <c r="I132" s="5"/>
      <c r="J132" s="5"/>
      <c r="K132" s="5"/>
      <c r="L132" s="5"/>
    </row>
    <row r="133" spans="1:30" x14ac:dyDescent="0.2">
      <c r="B133" s="13" t="s">
        <v>93</v>
      </c>
      <c r="E133" s="5"/>
      <c r="F133" s="5"/>
      <c r="G133" s="5"/>
      <c r="H133" s="5"/>
      <c r="I133" s="5"/>
      <c r="J133" s="5"/>
      <c r="K133" s="5"/>
      <c r="L133" s="5"/>
    </row>
    <row r="134" spans="1:30" x14ac:dyDescent="0.2">
      <c r="C134" t="s">
        <v>94</v>
      </c>
      <c r="E134" s="6">
        <f>'1. Fibu-Saldenliste (original)'!C76</f>
        <v>100</v>
      </c>
      <c r="F134" s="6">
        <v>0</v>
      </c>
      <c r="G134" s="6">
        <f>E134+F134</f>
        <v>100</v>
      </c>
      <c r="H134" s="6">
        <v>0</v>
      </c>
      <c r="I134" s="6">
        <v>0</v>
      </c>
      <c r="J134" s="6">
        <v>0</v>
      </c>
      <c r="K134" s="6">
        <v>0</v>
      </c>
      <c r="L134" s="76">
        <f>G134</f>
        <v>100</v>
      </c>
      <c r="M134" s="25">
        <f t="shared" si="113"/>
        <v>0</v>
      </c>
      <c r="U134" s="63">
        <f>1-O134-P134-Q134-R134-S134-T134</f>
        <v>1</v>
      </c>
      <c r="V134" s="5">
        <f t="shared" ref="V134:AB134" si="190">$G134*O134</f>
        <v>0</v>
      </c>
      <c r="W134" s="5">
        <f t="shared" si="190"/>
        <v>0</v>
      </c>
      <c r="X134" s="5">
        <f t="shared" si="190"/>
        <v>0</v>
      </c>
      <c r="Y134" s="5">
        <f t="shared" si="190"/>
        <v>0</v>
      </c>
      <c r="Z134" s="5">
        <f t="shared" si="190"/>
        <v>0</v>
      </c>
      <c r="AA134" s="5">
        <f t="shared" si="190"/>
        <v>0</v>
      </c>
      <c r="AB134" s="5">
        <f t="shared" si="190"/>
        <v>100</v>
      </c>
      <c r="AC134" s="5">
        <f>SUM(V134:AB134)</f>
        <v>100</v>
      </c>
      <c r="AD134" s="62">
        <f>AC134-G134</f>
        <v>0</v>
      </c>
    </row>
    <row r="135" spans="1:30" x14ac:dyDescent="0.2">
      <c r="B135" s="13" t="s">
        <v>95</v>
      </c>
      <c r="E135" s="5"/>
      <c r="F135" s="5"/>
      <c r="G135" s="5"/>
      <c r="H135" s="5"/>
      <c r="I135" s="5"/>
      <c r="J135" s="5"/>
      <c r="K135" s="5"/>
      <c r="L135" s="5"/>
    </row>
    <row r="136" spans="1:30" x14ac:dyDescent="0.2">
      <c r="C136" t="s">
        <v>96</v>
      </c>
      <c r="E136" s="6">
        <f>'1. Fibu-Saldenliste (original)'!C77</f>
        <v>1400</v>
      </c>
      <c r="F136" s="6">
        <v>0</v>
      </c>
      <c r="G136" s="6">
        <f>E136+F136</f>
        <v>1400</v>
      </c>
      <c r="H136" s="6">
        <v>0</v>
      </c>
      <c r="I136" s="6">
        <v>0</v>
      </c>
      <c r="J136" s="6">
        <v>0</v>
      </c>
      <c r="K136" s="6">
        <v>0</v>
      </c>
      <c r="L136" s="76">
        <f>G136</f>
        <v>1400</v>
      </c>
      <c r="M136" s="25">
        <f t="shared" si="113"/>
        <v>0</v>
      </c>
      <c r="U136" s="63">
        <f>1-O136-P136-Q136-R136-S136-T136</f>
        <v>1</v>
      </c>
      <c r="V136" s="5">
        <f t="shared" ref="V136:AB136" si="191">$G136*O136</f>
        <v>0</v>
      </c>
      <c r="W136" s="5">
        <f t="shared" si="191"/>
        <v>0</v>
      </c>
      <c r="X136" s="5">
        <f t="shared" si="191"/>
        <v>0</v>
      </c>
      <c r="Y136" s="5">
        <f t="shared" si="191"/>
        <v>0</v>
      </c>
      <c r="Z136" s="5">
        <f t="shared" si="191"/>
        <v>0</v>
      </c>
      <c r="AA136" s="5">
        <f t="shared" si="191"/>
        <v>0</v>
      </c>
      <c r="AB136" s="5">
        <f t="shared" si="191"/>
        <v>1400</v>
      </c>
      <c r="AC136" s="5">
        <f>SUM(V136:AB136)</f>
        <v>1400</v>
      </c>
      <c r="AD136" s="62">
        <f>AC136-G136</f>
        <v>0</v>
      </c>
    </row>
    <row r="137" spans="1:30" x14ac:dyDescent="0.2">
      <c r="B137" s="13" t="s">
        <v>97</v>
      </c>
      <c r="E137" s="5"/>
      <c r="F137" s="5"/>
      <c r="G137" s="5"/>
      <c r="H137" s="5"/>
      <c r="I137" s="5"/>
      <c r="J137" s="5"/>
      <c r="K137" s="5"/>
      <c r="L137" s="5"/>
    </row>
    <row r="138" spans="1:30" x14ac:dyDescent="0.2">
      <c r="C138" t="s">
        <v>98</v>
      </c>
      <c r="E138" s="6">
        <f>'1. Fibu-Saldenliste (original)'!C78</f>
        <v>-18700</v>
      </c>
      <c r="F138" s="6">
        <f>-'3.a. kalk. Kosten u. Umsatz'!F68</f>
        <v>-17600</v>
      </c>
      <c r="G138" s="6">
        <f>E138+F138</f>
        <v>-36300</v>
      </c>
      <c r="H138" s="6">
        <v>0</v>
      </c>
      <c r="I138" s="6">
        <v>0</v>
      </c>
      <c r="J138" s="6">
        <v>0</v>
      </c>
      <c r="K138" s="76">
        <f>G138</f>
        <v>-36300</v>
      </c>
      <c r="L138" s="6">
        <v>0</v>
      </c>
      <c r="M138" s="25">
        <f t="shared" si="113"/>
        <v>0</v>
      </c>
      <c r="T138" s="63">
        <v>1</v>
      </c>
      <c r="U138" s="63">
        <f>1-O138-P138-Q138-R138-S138-T138</f>
        <v>0</v>
      </c>
      <c r="V138" s="5">
        <f t="shared" ref="V138:AB138" si="192">$G138*O138</f>
        <v>0</v>
      </c>
      <c r="W138" s="5">
        <f t="shared" si="192"/>
        <v>0</v>
      </c>
      <c r="X138" s="5">
        <f t="shared" si="192"/>
        <v>0</v>
      </c>
      <c r="Y138" s="5">
        <f t="shared" si="192"/>
        <v>0</v>
      </c>
      <c r="Z138" s="5">
        <f t="shared" si="192"/>
        <v>0</v>
      </c>
      <c r="AA138" s="5">
        <f t="shared" si="192"/>
        <v>-36300</v>
      </c>
      <c r="AB138" s="5">
        <f t="shared" si="192"/>
        <v>0</v>
      </c>
      <c r="AC138" s="5">
        <f>SUM(V138:AB138)</f>
        <v>-36300</v>
      </c>
      <c r="AD138" s="62">
        <f>AC138-G138</f>
        <v>0</v>
      </c>
    </row>
    <row r="139" spans="1:30" x14ac:dyDescent="0.2">
      <c r="B139" s="13" t="s">
        <v>99</v>
      </c>
      <c r="E139" s="39">
        <f t="shared" ref="E139:L139" si="193">E134+E136+E138</f>
        <v>-17200</v>
      </c>
      <c r="F139" s="39">
        <f t="shared" si="193"/>
        <v>-17600</v>
      </c>
      <c r="G139" s="39">
        <f t="shared" si="193"/>
        <v>-34800</v>
      </c>
      <c r="H139" s="39">
        <f t="shared" si="193"/>
        <v>0</v>
      </c>
      <c r="I139" s="39">
        <f t="shared" si="193"/>
        <v>0</v>
      </c>
      <c r="J139" s="39">
        <f t="shared" si="193"/>
        <v>0</v>
      </c>
      <c r="K139" s="39">
        <f t="shared" si="193"/>
        <v>-36300</v>
      </c>
      <c r="L139" s="39">
        <f t="shared" si="193"/>
        <v>1500</v>
      </c>
      <c r="M139" s="25">
        <f t="shared" si="113"/>
        <v>0</v>
      </c>
      <c r="V139" s="39">
        <f t="shared" ref="V139:AC139" si="194">V134+V136+V138</f>
        <v>0</v>
      </c>
      <c r="W139" s="39">
        <f t="shared" si="194"/>
        <v>0</v>
      </c>
      <c r="X139" s="39">
        <f t="shared" si="194"/>
        <v>0</v>
      </c>
      <c r="Y139" s="39">
        <f t="shared" si="194"/>
        <v>0</v>
      </c>
      <c r="Z139" s="39">
        <f t="shared" si="194"/>
        <v>0</v>
      </c>
      <c r="AA139" s="39">
        <f t="shared" si="194"/>
        <v>-36300</v>
      </c>
      <c r="AB139" s="39">
        <f t="shared" si="194"/>
        <v>1500</v>
      </c>
      <c r="AC139" s="39">
        <f t="shared" si="194"/>
        <v>-34800</v>
      </c>
      <c r="AD139" s="62">
        <f>AC139-G139</f>
        <v>0</v>
      </c>
    </row>
    <row r="140" spans="1:30" x14ac:dyDescent="0.2">
      <c r="A140" s="66" t="s">
        <v>100</v>
      </c>
      <c r="B140" s="67"/>
      <c r="C140" s="68"/>
      <c r="D140" s="69"/>
      <c r="E140" s="39">
        <f>E131+E139</f>
        <v>168900</v>
      </c>
      <c r="F140" s="39">
        <f t="shared" ref="F140:L140" si="195">F131+F139</f>
        <v>-49670</v>
      </c>
      <c r="G140" s="39">
        <f t="shared" si="195"/>
        <v>-168170</v>
      </c>
      <c r="H140" s="39">
        <f t="shared" si="195"/>
        <v>944360</v>
      </c>
      <c r="I140" s="39">
        <f t="shared" si="195"/>
        <v>-12400</v>
      </c>
      <c r="J140" s="39">
        <f t="shared" si="195"/>
        <v>-147485</v>
      </c>
      <c r="K140" s="39">
        <f t="shared" si="195"/>
        <v>-223445</v>
      </c>
      <c r="L140" s="39">
        <f t="shared" si="195"/>
        <v>40800</v>
      </c>
      <c r="M140" s="25">
        <f t="shared" si="113"/>
        <v>770000</v>
      </c>
      <c r="V140" s="39">
        <f t="shared" ref="V140:AC140" si="196">V131+V139</f>
        <v>1741600</v>
      </c>
      <c r="W140" s="39">
        <f t="shared" si="196"/>
        <v>-797240</v>
      </c>
      <c r="X140" s="39">
        <f t="shared" si="196"/>
        <v>-12426.8</v>
      </c>
      <c r="Y140" s="39">
        <f t="shared" si="196"/>
        <v>0</v>
      </c>
      <c r="Z140" s="39">
        <f t="shared" si="196"/>
        <v>-148101</v>
      </c>
      <c r="AA140" s="39">
        <f t="shared" si="196"/>
        <v>-208570.19999999998</v>
      </c>
      <c r="AB140" s="39">
        <f t="shared" si="196"/>
        <v>40768</v>
      </c>
      <c r="AC140" s="39">
        <f t="shared" si="196"/>
        <v>616030</v>
      </c>
      <c r="AD140" s="62">
        <f>AC140-G140</f>
        <v>784200</v>
      </c>
    </row>
    <row r="141" spans="1:30" x14ac:dyDescent="0.2">
      <c r="B141" s="13" t="s">
        <v>101</v>
      </c>
      <c r="E141" s="5"/>
      <c r="F141" s="5"/>
      <c r="G141" s="5"/>
      <c r="H141" s="5"/>
      <c r="I141" s="5"/>
      <c r="J141" s="5"/>
      <c r="K141" s="5"/>
      <c r="L141" s="5"/>
    </row>
    <row r="142" spans="1:30" x14ac:dyDescent="0.2">
      <c r="C142" t="s">
        <v>102</v>
      </c>
      <c r="E142" s="5">
        <f>'1. Fibu-Saldenliste (original)'!C79</f>
        <v>-10500</v>
      </c>
      <c r="F142" s="5">
        <v>0</v>
      </c>
      <c r="G142" s="5">
        <f>E142+F142</f>
        <v>-10500</v>
      </c>
      <c r="H142" s="5">
        <v>0</v>
      </c>
      <c r="I142" s="5">
        <v>0</v>
      </c>
      <c r="J142" s="5">
        <v>0</v>
      </c>
      <c r="K142" s="5">
        <v>0</v>
      </c>
      <c r="L142" s="75">
        <f>G142</f>
        <v>-10500</v>
      </c>
      <c r="M142" s="25">
        <f t="shared" si="113"/>
        <v>0</v>
      </c>
      <c r="U142" s="63">
        <f>1-O142-P142-Q142-R142-S142-T142</f>
        <v>1</v>
      </c>
      <c r="V142" s="5">
        <f t="shared" ref="V142:AB143" si="197">$G142*O142</f>
        <v>0</v>
      </c>
      <c r="W142" s="5">
        <f t="shared" si="197"/>
        <v>0</v>
      </c>
      <c r="X142" s="5">
        <f t="shared" si="197"/>
        <v>0</v>
      </c>
      <c r="Y142" s="5">
        <f t="shared" si="197"/>
        <v>0</v>
      </c>
      <c r="Z142" s="5">
        <f t="shared" si="197"/>
        <v>0</v>
      </c>
      <c r="AA142" s="5">
        <f t="shared" si="197"/>
        <v>0</v>
      </c>
      <c r="AB142" s="5">
        <f t="shared" si="197"/>
        <v>-10500</v>
      </c>
      <c r="AC142" s="5">
        <f>SUM(V142:AB142)</f>
        <v>-10500</v>
      </c>
      <c r="AD142" s="62">
        <f>AC142-G142</f>
        <v>0</v>
      </c>
    </row>
    <row r="143" spans="1:30" x14ac:dyDescent="0.2">
      <c r="C143" t="s">
        <v>103</v>
      </c>
      <c r="E143" s="5">
        <f>'1. Fibu-Saldenliste (original)'!C80</f>
        <v>-32300</v>
      </c>
      <c r="F143" s="5">
        <v>0</v>
      </c>
      <c r="G143" s="5">
        <f>E143+F143</f>
        <v>-32300</v>
      </c>
      <c r="H143" s="5">
        <v>0</v>
      </c>
      <c r="I143" s="5">
        <v>0</v>
      </c>
      <c r="J143" s="5">
        <v>0</v>
      </c>
      <c r="K143" s="5">
        <v>0</v>
      </c>
      <c r="L143" s="75">
        <f>G143</f>
        <v>-32300</v>
      </c>
      <c r="M143" s="25">
        <f>SUM(H143:L143)-G143</f>
        <v>0</v>
      </c>
      <c r="U143" s="63">
        <f>1-O143-P143-Q143-R143-S143-T143</f>
        <v>1</v>
      </c>
      <c r="V143" s="5">
        <f t="shared" si="197"/>
        <v>0</v>
      </c>
      <c r="W143" s="5">
        <f t="shared" si="197"/>
        <v>0</v>
      </c>
      <c r="X143" s="5">
        <f t="shared" si="197"/>
        <v>0</v>
      </c>
      <c r="Y143" s="5">
        <f t="shared" si="197"/>
        <v>0</v>
      </c>
      <c r="Z143" s="5">
        <f t="shared" si="197"/>
        <v>0</v>
      </c>
      <c r="AA143" s="5">
        <f t="shared" si="197"/>
        <v>0</v>
      </c>
      <c r="AB143" s="5">
        <f t="shared" si="197"/>
        <v>-32300</v>
      </c>
      <c r="AC143" s="5">
        <f>SUM(V143:AB143)</f>
        <v>-32300</v>
      </c>
      <c r="AD143" s="62">
        <f>AC143-G143</f>
        <v>0</v>
      </c>
    </row>
    <row r="144" spans="1:30" x14ac:dyDescent="0.2">
      <c r="E144" s="6">
        <f t="shared" ref="E144:L144" si="198">SUM(E142:E143)</f>
        <v>-42800</v>
      </c>
      <c r="F144" s="6">
        <f t="shared" si="198"/>
        <v>0</v>
      </c>
      <c r="G144" s="6">
        <f t="shared" si="198"/>
        <v>-42800</v>
      </c>
      <c r="H144" s="6">
        <f t="shared" si="198"/>
        <v>0</v>
      </c>
      <c r="I144" s="6">
        <f t="shared" si="198"/>
        <v>0</v>
      </c>
      <c r="J144" s="6">
        <f t="shared" si="198"/>
        <v>0</v>
      </c>
      <c r="K144" s="6">
        <f t="shared" si="198"/>
        <v>0</v>
      </c>
      <c r="L144" s="6">
        <f t="shared" si="198"/>
        <v>-42800</v>
      </c>
      <c r="M144" s="25">
        <f>SUM(H144:L144)-G144</f>
        <v>0</v>
      </c>
      <c r="V144" s="87">
        <f t="shared" ref="V144:AC144" si="199">SUM(V142:V143)</f>
        <v>0</v>
      </c>
      <c r="W144" s="87">
        <f t="shared" si="199"/>
        <v>0</v>
      </c>
      <c r="X144" s="87">
        <f t="shared" si="199"/>
        <v>0</v>
      </c>
      <c r="Y144" s="87">
        <f t="shared" si="199"/>
        <v>0</v>
      </c>
      <c r="Z144" s="87">
        <f t="shared" si="199"/>
        <v>0</v>
      </c>
      <c r="AA144" s="87">
        <f t="shared" si="199"/>
        <v>0</v>
      </c>
      <c r="AB144" s="87">
        <f t="shared" si="199"/>
        <v>-42800</v>
      </c>
      <c r="AC144" s="87">
        <f t="shared" si="199"/>
        <v>-42800</v>
      </c>
      <c r="AD144" s="62">
        <f>AC144-G144</f>
        <v>0</v>
      </c>
    </row>
    <row r="145" spans="1:30" ht="13.5" thickBot="1" x14ac:dyDescent="0.25">
      <c r="A145" s="66" t="s">
        <v>104</v>
      </c>
      <c r="B145" s="67"/>
      <c r="C145" s="68"/>
      <c r="D145" s="69"/>
      <c r="E145" s="40">
        <f>E140+E144</f>
        <v>126100</v>
      </c>
      <c r="F145" s="40">
        <f t="shared" ref="F145:L145" si="200">F140+F144</f>
        <v>-49670</v>
      </c>
      <c r="G145" s="40">
        <f t="shared" si="200"/>
        <v>-210970</v>
      </c>
      <c r="H145" s="40">
        <f t="shared" si="200"/>
        <v>944360</v>
      </c>
      <c r="I145" s="40">
        <f t="shared" si="200"/>
        <v>-12400</v>
      </c>
      <c r="J145" s="40">
        <f t="shared" si="200"/>
        <v>-147485</v>
      </c>
      <c r="K145" s="40">
        <f t="shared" si="200"/>
        <v>-223445</v>
      </c>
      <c r="L145" s="40">
        <f t="shared" si="200"/>
        <v>-2000</v>
      </c>
      <c r="M145" s="25">
        <f>SUM(H145:L145)-G145</f>
        <v>770000</v>
      </c>
      <c r="V145" s="39">
        <f t="shared" ref="V145:AC145" si="201">V140+V144</f>
        <v>1741600</v>
      </c>
      <c r="W145" s="39">
        <f t="shared" si="201"/>
        <v>-797240</v>
      </c>
      <c r="X145" s="39">
        <f t="shared" si="201"/>
        <v>-12426.8</v>
      </c>
      <c r="Y145" s="39">
        <f t="shared" si="201"/>
        <v>0</v>
      </c>
      <c r="Z145" s="39">
        <f t="shared" si="201"/>
        <v>-148101</v>
      </c>
      <c r="AA145" s="39">
        <f t="shared" si="201"/>
        <v>-208570.19999999998</v>
      </c>
      <c r="AB145" s="39">
        <f t="shared" si="201"/>
        <v>-2032</v>
      </c>
      <c r="AC145" s="39">
        <f t="shared" si="201"/>
        <v>573230</v>
      </c>
      <c r="AD145" s="62">
        <f>AC145-G145</f>
        <v>784200</v>
      </c>
    </row>
    <row r="146" spans="1:30" ht="13.5" thickTop="1" x14ac:dyDescent="0.2">
      <c r="A146" s="1" t="s">
        <v>175</v>
      </c>
      <c r="E146" s="19"/>
      <c r="F146" s="19"/>
      <c r="G146" s="10">
        <f>G145-(L130)-L144-L136-L134</f>
        <v>-159770</v>
      </c>
      <c r="H146" s="20"/>
      <c r="I146" s="5"/>
      <c r="J146" s="20"/>
      <c r="K146" s="20"/>
      <c r="L146" s="20"/>
      <c r="X146" s="70">
        <f>X145-I145</f>
        <v>-26.799999999999272</v>
      </c>
      <c r="Y146" s="70">
        <f>Y145+W145+V145-H145</f>
        <v>0</v>
      </c>
      <c r="Z146" s="70">
        <f>Z145-J145</f>
        <v>-616</v>
      </c>
      <c r="AA146" s="70">
        <f>AA145-K145</f>
        <v>14874.800000000017</v>
      </c>
      <c r="AB146" s="70">
        <f>AB145-L145</f>
        <v>-32</v>
      </c>
      <c r="AC146" s="70">
        <f>SUM(V146:AB146)</f>
        <v>14200.000000000018</v>
      </c>
      <c r="AD146" s="62"/>
    </row>
    <row r="147" spans="1:30" x14ac:dyDescent="0.2">
      <c r="A147" s="1" t="s">
        <v>180</v>
      </c>
      <c r="E147" s="19"/>
      <c r="F147" s="19"/>
      <c r="G147" s="10">
        <f>SUM(H145:K145)</f>
        <v>561030</v>
      </c>
      <c r="H147" s="20"/>
      <c r="I147" s="20"/>
      <c r="J147" s="20"/>
      <c r="K147" s="20"/>
      <c r="L147" s="20"/>
    </row>
    <row r="148" spans="1:30" ht="16.5" thickBot="1" x14ac:dyDescent="0.3">
      <c r="A148" s="1" t="s">
        <v>181</v>
      </c>
      <c r="E148" s="19"/>
      <c r="F148" s="19"/>
      <c r="G148" s="40">
        <f>G147-H129-H12</f>
        <v>564330</v>
      </c>
      <c r="H148" s="20"/>
      <c r="I148" s="20"/>
      <c r="J148" s="20"/>
      <c r="K148" s="20"/>
      <c r="L148" s="20"/>
      <c r="X148" s="28">
        <f>X145/W145</f>
        <v>1.558727610255381E-2</v>
      </c>
      <c r="Z148" s="28" t="e">
        <f>Z145/Y145</f>
        <v>#DIV/0!</v>
      </c>
      <c r="AA148" s="28">
        <f>AA145/V152</f>
        <v>0.21776697859335006</v>
      </c>
    </row>
    <row r="149" spans="1:30" ht="3.75" customHeight="1" thickTop="1" x14ac:dyDescent="0.2">
      <c r="E149" s="19"/>
      <c r="F149" s="19"/>
      <c r="G149" s="19"/>
      <c r="H149" s="19"/>
      <c r="I149" s="19"/>
      <c r="J149" s="19"/>
      <c r="K149" s="19"/>
      <c r="L149" s="19"/>
    </row>
    <row r="150" spans="1:30" x14ac:dyDescent="0.2">
      <c r="A150" s="1" t="s">
        <v>134</v>
      </c>
      <c r="H150" s="49" t="s">
        <v>182</v>
      </c>
      <c r="I150" s="24" t="s">
        <v>135</v>
      </c>
      <c r="J150" s="18" t="s">
        <v>136</v>
      </c>
      <c r="K150" s="18" t="s">
        <v>136</v>
      </c>
      <c r="X150" s="41" t="s">
        <v>185</v>
      </c>
      <c r="Z150" s="41" t="s">
        <v>187</v>
      </c>
      <c r="AA150" s="41" t="s">
        <v>199</v>
      </c>
    </row>
    <row r="151" spans="1:30" x14ac:dyDescent="0.2">
      <c r="A151" s="1" t="s">
        <v>132</v>
      </c>
      <c r="H151" s="5">
        <f>H145-H19</f>
        <v>-797240</v>
      </c>
      <c r="I151" s="5">
        <f>H27</f>
        <v>-797240</v>
      </c>
      <c r="J151" s="5" t="e">
        <f>#REF!</f>
        <v>#REF!</v>
      </c>
      <c r="K151" s="5" t="e">
        <f>J151</f>
        <v>#REF!</v>
      </c>
    </row>
    <row r="152" spans="1:30" ht="18" x14ac:dyDescent="0.25">
      <c r="A152" s="1" t="s">
        <v>133</v>
      </c>
      <c r="I152" s="28">
        <f>I145/I151</f>
        <v>1.5553660127439667E-2</v>
      </c>
      <c r="J152" s="29" t="e">
        <f>-J145/J151</f>
        <v>#REF!</v>
      </c>
      <c r="K152" s="29" t="e">
        <f>-K145/K151</f>
        <v>#REF!</v>
      </c>
      <c r="L152" s="23">
        <f>K145/L153</f>
        <v>0.23345435549170693</v>
      </c>
      <c r="U152" s="65" t="s">
        <v>197</v>
      </c>
      <c r="V152" s="5">
        <f>W145+X145+Y145+Z145</f>
        <v>-957767.8</v>
      </c>
    </row>
    <row r="153" spans="1:30" x14ac:dyDescent="0.2">
      <c r="K153" s="5" t="s">
        <v>137</v>
      </c>
      <c r="L153" s="5">
        <f>H145+I145+J145-H19</f>
        <v>-957125</v>
      </c>
      <c r="V153" s="70">
        <f>V152-L153</f>
        <v>-642.80000000004657</v>
      </c>
    </row>
    <row r="154" spans="1:30" ht="18" x14ac:dyDescent="0.25">
      <c r="A154" s="2" t="s">
        <v>159</v>
      </c>
    </row>
    <row r="155" spans="1:30" ht="15.75" x14ac:dyDescent="0.25">
      <c r="B155" s="15" t="s">
        <v>138</v>
      </c>
      <c r="G155" s="28">
        <f>I152</f>
        <v>1.5553660127439667E-2</v>
      </c>
    </row>
    <row r="156" spans="1:30" ht="2.25" customHeight="1" x14ac:dyDescent="0.25">
      <c r="G156" s="28"/>
    </row>
    <row r="157" spans="1:30" x14ac:dyDescent="0.2">
      <c r="G157" s="30" t="s">
        <v>4</v>
      </c>
      <c r="H157" s="30" t="s">
        <v>140</v>
      </c>
    </row>
    <row r="158" spans="1:30" x14ac:dyDescent="0.2">
      <c r="B158" s="15" t="s">
        <v>139</v>
      </c>
      <c r="G158" s="3" t="e">
        <f>#REF!</f>
        <v>#REF!</v>
      </c>
      <c r="H158" s="3" t="e">
        <f>#REF!</f>
        <v>#REF!</v>
      </c>
    </row>
    <row r="159" spans="1:30" x14ac:dyDescent="0.2">
      <c r="B159" s="15" t="s">
        <v>141</v>
      </c>
      <c r="G159" s="22" t="e">
        <f>#REF!</f>
        <v>#REF!</v>
      </c>
      <c r="H159" s="22" t="e">
        <f>#REF!</f>
        <v>#REF!</v>
      </c>
    </row>
    <row r="160" spans="1:30" x14ac:dyDescent="0.2">
      <c r="B160" s="15" t="s">
        <v>142</v>
      </c>
      <c r="G160" s="3" t="e">
        <f>G158*(1+G159)</f>
        <v>#REF!</v>
      </c>
      <c r="H160" s="3" t="e">
        <f>H158*(1+H159)</f>
        <v>#REF!</v>
      </c>
    </row>
    <row r="161" spans="2:10" x14ac:dyDescent="0.2">
      <c r="B161" s="15" t="s">
        <v>143</v>
      </c>
      <c r="G161" s="3" t="e">
        <f>J152</f>
        <v>#REF!</v>
      </c>
      <c r="H161" s="3" t="e">
        <f>G161</f>
        <v>#REF!</v>
      </c>
    </row>
    <row r="162" spans="2:10" x14ac:dyDescent="0.2">
      <c r="B162" s="15" t="s">
        <v>144</v>
      </c>
      <c r="G162" s="3" t="e">
        <f>K152</f>
        <v>#REF!</v>
      </c>
      <c r="H162" s="3" t="e">
        <f>G162</f>
        <v>#REF!</v>
      </c>
    </row>
    <row r="163" spans="2:10" x14ac:dyDescent="0.2">
      <c r="B163" s="15" t="s">
        <v>145</v>
      </c>
      <c r="G163" s="37" t="e">
        <f>G160+G161+G162</f>
        <v>#REF!</v>
      </c>
      <c r="H163" s="37" t="e">
        <f>H160+H161+H162</f>
        <v>#REF!</v>
      </c>
    </row>
    <row r="164" spans="2:10" x14ac:dyDescent="0.2">
      <c r="B164" s="15" t="s">
        <v>146</v>
      </c>
      <c r="G164" s="3" t="e">
        <f>#REF!</f>
        <v>#REF!</v>
      </c>
      <c r="H164" s="3" t="e">
        <f>#REF!</f>
        <v>#REF!</v>
      </c>
    </row>
    <row r="165" spans="2:10" x14ac:dyDescent="0.2">
      <c r="B165" s="15" t="s">
        <v>147</v>
      </c>
      <c r="G165" s="403" t="e">
        <f>(G163*G164+H163*H164)/(G164+H164)</f>
        <v>#REF!</v>
      </c>
      <c r="H165" s="403"/>
    </row>
    <row r="167" spans="2:10" x14ac:dyDescent="0.2">
      <c r="B167" s="15" t="s">
        <v>149</v>
      </c>
    </row>
    <row r="168" spans="2:10" x14ac:dyDescent="0.2">
      <c r="C168" t="s">
        <v>148</v>
      </c>
      <c r="E168" s="3">
        <v>100</v>
      </c>
      <c r="F168" s="3">
        <f>E168</f>
        <v>100</v>
      </c>
    </row>
    <row r="169" spans="2:10" x14ac:dyDescent="0.2">
      <c r="C169" t="s">
        <v>150</v>
      </c>
      <c r="E169" s="31">
        <v>0.1</v>
      </c>
      <c r="F169" s="3">
        <f>F168*E169</f>
        <v>10</v>
      </c>
    </row>
    <row r="170" spans="2:10" x14ac:dyDescent="0.2">
      <c r="C170" t="s">
        <v>151</v>
      </c>
      <c r="F170" s="3">
        <f>F168-F169</f>
        <v>90</v>
      </c>
    </row>
    <row r="171" spans="2:10" x14ac:dyDescent="0.2">
      <c r="C171" t="s">
        <v>152</v>
      </c>
      <c r="E171" s="31">
        <v>0.05</v>
      </c>
      <c r="F171" s="3">
        <f>F170*E171</f>
        <v>4.5</v>
      </c>
    </row>
    <row r="172" spans="2:10" x14ac:dyDescent="0.2">
      <c r="C172" t="s">
        <v>153</v>
      </c>
      <c r="E172" s="31">
        <v>0.03</v>
      </c>
      <c r="F172" s="3">
        <f>F170*E172</f>
        <v>2.6999999999999997</v>
      </c>
    </row>
    <row r="173" spans="2:10" x14ac:dyDescent="0.2">
      <c r="C173" t="s">
        <v>154</v>
      </c>
      <c r="E173" s="31">
        <v>0.1</v>
      </c>
      <c r="F173" s="3">
        <f>F170*E173</f>
        <v>9</v>
      </c>
    </row>
    <row r="174" spans="2:10" x14ac:dyDescent="0.2">
      <c r="C174" t="s">
        <v>155</v>
      </c>
      <c r="F174" s="3">
        <f>F170-F171-F172-F173</f>
        <v>73.8</v>
      </c>
    </row>
    <row r="175" spans="2:10" ht="13.5" thickBot="1" x14ac:dyDescent="0.25">
      <c r="C175" t="s">
        <v>156</v>
      </c>
      <c r="F175" s="3">
        <f>F168-F174</f>
        <v>26.200000000000003</v>
      </c>
    </row>
    <row r="176" spans="2:10" ht="13.5" thickBot="1" x14ac:dyDescent="0.25">
      <c r="C176" t="s">
        <v>157</v>
      </c>
      <c r="F176" s="44">
        <f>F175/F174</f>
        <v>0.3550135501355014</v>
      </c>
      <c r="G176" s="45" t="s">
        <v>1</v>
      </c>
      <c r="H176" s="46"/>
      <c r="I176" s="47"/>
      <c r="J176" s="43" t="e">
        <f>(1+F176)*G165</f>
        <v>#REF!</v>
      </c>
    </row>
    <row r="178" spans="1:8" ht="18" x14ac:dyDescent="0.25">
      <c r="A178" s="2" t="s">
        <v>159</v>
      </c>
    </row>
    <row r="179" spans="1:8" ht="15.75" x14ac:dyDescent="0.25">
      <c r="B179" s="15" t="s">
        <v>138</v>
      </c>
      <c r="G179" s="28">
        <f>G155</f>
        <v>1.5553660127439667E-2</v>
      </c>
    </row>
    <row r="180" spans="1:8" ht="15.75" x14ac:dyDescent="0.25">
      <c r="F180" s="24" t="s">
        <v>161</v>
      </c>
      <c r="G180" s="28"/>
    </row>
    <row r="181" spans="1:8" x14ac:dyDescent="0.2">
      <c r="C181" t="s">
        <v>2</v>
      </c>
      <c r="E181" s="3">
        <f>G25+G24</f>
        <v>-684100</v>
      </c>
      <c r="F181" s="3">
        <v>15</v>
      </c>
      <c r="G181" s="3">
        <f>E181*F181/100</f>
        <v>-102615</v>
      </c>
    </row>
    <row r="182" spans="1:8" x14ac:dyDescent="0.2">
      <c r="C182" t="s">
        <v>3</v>
      </c>
      <c r="E182" s="3">
        <f>G23</f>
        <v>-118700</v>
      </c>
      <c r="F182" s="3">
        <v>20</v>
      </c>
      <c r="G182" s="3">
        <f>E182*F182/100</f>
        <v>-23740</v>
      </c>
    </row>
    <row r="183" spans="1:8" x14ac:dyDescent="0.2">
      <c r="C183" t="s">
        <v>160</v>
      </c>
      <c r="E183" s="3" t="e">
        <f>#REF!</f>
        <v>#REF!</v>
      </c>
      <c r="F183" s="3">
        <v>15</v>
      </c>
      <c r="G183" s="3" t="e">
        <f>E183*F183/100</f>
        <v>#REF!</v>
      </c>
    </row>
    <row r="184" spans="1:8" x14ac:dyDescent="0.2">
      <c r="C184" s="32" t="s">
        <v>162</v>
      </c>
      <c r="D184" s="33"/>
      <c r="E184" s="12"/>
      <c r="F184" s="12"/>
      <c r="G184" s="12" t="e">
        <f>SUM(G181:G183)</f>
        <v>#REF!</v>
      </c>
    </row>
    <row r="185" spans="1:8" x14ac:dyDescent="0.2">
      <c r="C185" t="s">
        <v>164</v>
      </c>
      <c r="G185" s="3">
        <f>-I145</f>
        <v>12400</v>
      </c>
    </row>
    <row r="186" spans="1:8" x14ac:dyDescent="0.2">
      <c r="C186" s="32" t="s">
        <v>165</v>
      </c>
      <c r="D186" s="33"/>
      <c r="E186" s="12"/>
      <c r="F186" s="12"/>
      <c r="G186" s="12" t="e">
        <f>G184+G185</f>
        <v>#REF!</v>
      </c>
    </row>
    <row r="187" spans="1:8" x14ac:dyDescent="0.2">
      <c r="C187" s="32" t="s">
        <v>0</v>
      </c>
      <c r="D187" s="33"/>
      <c r="E187" s="12"/>
      <c r="F187" s="12"/>
      <c r="G187" s="17" t="e">
        <f>-G186/J151</f>
        <v>#REF!</v>
      </c>
    </row>
    <row r="188" spans="1:8" ht="15.75" x14ac:dyDescent="0.25">
      <c r="D188" s="14" t="s">
        <v>163</v>
      </c>
      <c r="G188" s="28"/>
    </row>
    <row r="189" spans="1:8" ht="15.75" x14ac:dyDescent="0.25">
      <c r="G189" s="28"/>
    </row>
    <row r="190" spans="1:8" ht="15.75" x14ac:dyDescent="0.25">
      <c r="G190" s="28"/>
    </row>
    <row r="191" spans="1:8" x14ac:dyDescent="0.2">
      <c r="G191" s="30" t="s">
        <v>4</v>
      </c>
      <c r="H191" s="30" t="s">
        <v>140</v>
      </c>
    </row>
    <row r="192" spans="1:8" x14ac:dyDescent="0.2">
      <c r="B192" s="15" t="s">
        <v>139</v>
      </c>
      <c r="G192" s="3" t="e">
        <f t="shared" ref="G192:H195" si="202">G158</f>
        <v>#REF!</v>
      </c>
      <c r="H192" s="3" t="e">
        <f t="shared" si="202"/>
        <v>#REF!</v>
      </c>
    </row>
    <row r="193" spans="1:8" x14ac:dyDescent="0.2">
      <c r="B193" s="15" t="s">
        <v>141</v>
      </c>
      <c r="G193" s="22" t="e">
        <f t="shared" si="202"/>
        <v>#REF!</v>
      </c>
      <c r="H193" s="22" t="e">
        <f t="shared" si="202"/>
        <v>#REF!</v>
      </c>
    </row>
    <row r="194" spans="1:8" x14ac:dyDescent="0.2">
      <c r="B194" s="15" t="s">
        <v>142</v>
      </c>
      <c r="G194" s="3" t="e">
        <f t="shared" si="202"/>
        <v>#REF!</v>
      </c>
      <c r="H194" s="3" t="e">
        <f t="shared" si="202"/>
        <v>#REF!</v>
      </c>
    </row>
    <row r="195" spans="1:8" x14ac:dyDescent="0.2">
      <c r="B195" s="15" t="s">
        <v>143</v>
      </c>
      <c r="G195" s="3" t="e">
        <f t="shared" si="202"/>
        <v>#REF!</v>
      </c>
      <c r="H195" s="3" t="e">
        <f t="shared" si="202"/>
        <v>#REF!</v>
      </c>
    </row>
    <row r="196" spans="1:8" x14ac:dyDescent="0.2">
      <c r="B196" s="15" t="s">
        <v>166</v>
      </c>
      <c r="G196" s="3" t="e">
        <f>-G187</f>
        <v>#REF!</v>
      </c>
      <c r="H196" s="3" t="e">
        <f>G196</f>
        <v>#REF!</v>
      </c>
    </row>
    <row r="197" spans="1:8" x14ac:dyDescent="0.2">
      <c r="B197" s="15" t="s">
        <v>144</v>
      </c>
      <c r="G197" s="3" t="e">
        <f>G162</f>
        <v>#REF!</v>
      </c>
      <c r="H197" s="3" t="e">
        <f>H162</f>
        <v>#REF!</v>
      </c>
    </row>
    <row r="198" spans="1:8" x14ac:dyDescent="0.2">
      <c r="B198" s="15" t="s">
        <v>145</v>
      </c>
      <c r="G198" s="37" t="e">
        <f>SUM(G194:G197)</f>
        <v>#REF!</v>
      </c>
      <c r="H198" s="37" t="e">
        <f>SUM(H194:H197)</f>
        <v>#REF!</v>
      </c>
    </row>
    <row r="199" spans="1:8" x14ac:dyDescent="0.2">
      <c r="B199" s="15" t="s">
        <v>146</v>
      </c>
      <c r="G199" s="3" t="e">
        <f>G164</f>
        <v>#REF!</v>
      </c>
      <c r="H199" s="3" t="e">
        <f>H164</f>
        <v>#REF!</v>
      </c>
    </row>
    <row r="200" spans="1:8" x14ac:dyDescent="0.2">
      <c r="B200" s="15" t="s">
        <v>147</v>
      </c>
      <c r="G200" s="403" t="e">
        <f>(G198*G199+H198*H199)/(G199+H199)</f>
        <v>#REF!</v>
      </c>
      <c r="H200" s="403"/>
    </row>
    <row r="201" spans="1:8" x14ac:dyDescent="0.2">
      <c r="G201" s="35"/>
      <c r="H201" s="35"/>
    </row>
    <row r="202" spans="1:8" x14ac:dyDescent="0.2">
      <c r="G202" s="35"/>
      <c r="H202" s="35"/>
    </row>
    <row r="203" spans="1:8" x14ac:dyDescent="0.2">
      <c r="G203" s="35"/>
      <c r="H203" s="35"/>
    </row>
    <row r="204" spans="1:8" ht="18" x14ac:dyDescent="0.25">
      <c r="A204" s="2" t="s">
        <v>167</v>
      </c>
    </row>
    <row r="205" spans="1:8" x14ac:dyDescent="0.2">
      <c r="A205" s="1" t="s">
        <v>168</v>
      </c>
    </row>
    <row r="207" spans="1:8" ht="15.75" x14ac:dyDescent="0.25">
      <c r="B207" s="15" t="s">
        <v>138</v>
      </c>
      <c r="G207" s="28">
        <f>G179</f>
        <v>1.5553660127439667E-2</v>
      </c>
    </row>
    <row r="208" spans="1:8" ht="15.75" x14ac:dyDescent="0.25">
      <c r="F208" s="24" t="s">
        <v>161</v>
      </c>
      <c r="G208" s="28"/>
    </row>
    <row r="209" spans="2:8" x14ac:dyDescent="0.2">
      <c r="C209" t="s">
        <v>2</v>
      </c>
      <c r="E209" s="3">
        <f>E181</f>
        <v>-684100</v>
      </c>
      <c r="F209" s="3">
        <v>15</v>
      </c>
      <c r="G209" s="3">
        <f>E209*F209/100</f>
        <v>-102615</v>
      </c>
    </row>
    <row r="210" spans="2:8" x14ac:dyDescent="0.2">
      <c r="C210" t="s">
        <v>3</v>
      </c>
      <c r="E210" s="3">
        <f>E182</f>
        <v>-118700</v>
      </c>
      <c r="F210" s="3">
        <v>20</v>
      </c>
      <c r="G210" s="3">
        <f>E210*F210/100</f>
        <v>-23740</v>
      </c>
    </row>
    <row r="211" spans="2:8" x14ac:dyDescent="0.2">
      <c r="C211" t="s">
        <v>160</v>
      </c>
      <c r="E211" s="3" t="e">
        <f>E183</f>
        <v>#REF!</v>
      </c>
      <c r="F211" s="3">
        <v>15</v>
      </c>
      <c r="G211" s="3" t="e">
        <f>E211*F211/100</f>
        <v>#REF!</v>
      </c>
    </row>
    <row r="212" spans="2:8" x14ac:dyDescent="0.2">
      <c r="C212" s="32" t="s">
        <v>162</v>
      </c>
      <c r="D212" s="33"/>
      <c r="E212" s="12"/>
      <c r="F212" s="12"/>
      <c r="G212" s="12" t="e">
        <f>SUM(G209:G211)</f>
        <v>#REF!</v>
      </c>
    </row>
    <row r="213" spans="2:8" x14ac:dyDescent="0.2">
      <c r="C213" t="s">
        <v>164</v>
      </c>
      <c r="G213" s="3">
        <f>G185</f>
        <v>12400</v>
      </c>
    </row>
    <row r="214" spans="2:8" x14ac:dyDescent="0.2">
      <c r="C214" t="s">
        <v>170</v>
      </c>
      <c r="F214" s="36">
        <f>F238</f>
        <v>6.0445387062566309E-2</v>
      </c>
      <c r="G214" s="3" t="e">
        <f>-SUM(E209:E211)*F214</f>
        <v>#REF!</v>
      </c>
    </row>
    <row r="215" spans="2:8" x14ac:dyDescent="0.2">
      <c r="C215" s="32" t="s">
        <v>165</v>
      </c>
      <c r="D215" s="33"/>
      <c r="E215" s="12"/>
      <c r="F215" s="12"/>
      <c r="G215" s="12" t="e">
        <f>SUM(G212:G214)</f>
        <v>#REF!</v>
      </c>
    </row>
    <row r="216" spans="2:8" x14ac:dyDescent="0.2">
      <c r="C216" s="32" t="s">
        <v>0</v>
      </c>
      <c r="D216" s="33"/>
      <c r="E216" s="12"/>
      <c r="F216" s="12"/>
      <c r="G216" s="17" t="e">
        <f>-G215/J151</f>
        <v>#REF!</v>
      </c>
    </row>
    <row r="217" spans="2:8" x14ac:dyDescent="0.2">
      <c r="G217" s="30" t="s">
        <v>4</v>
      </c>
      <c r="H217" s="30" t="s">
        <v>140</v>
      </c>
    </row>
    <row r="218" spans="2:8" x14ac:dyDescent="0.2">
      <c r="B218" s="15" t="s">
        <v>139</v>
      </c>
      <c r="G218" s="3" t="e">
        <f t="shared" ref="G218:H221" si="203">G192</f>
        <v>#REF!</v>
      </c>
      <c r="H218" s="3" t="e">
        <f t="shared" si="203"/>
        <v>#REF!</v>
      </c>
    </row>
    <row r="219" spans="2:8" x14ac:dyDescent="0.2">
      <c r="B219" s="15" t="s">
        <v>141</v>
      </c>
      <c r="G219" s="22" t="e">
        <f t="shared" si="203"/>
        <v>#REF!</v>
      </c>
      <c r="H219" s="22" t="e">
        <f t="shared" si="203"/>
        <v>#REF!</v>
      </c>
    </row>
    <row r="220" spans="2:8" x14ac:dyDescent="0.2">
      <c r="B220" s="15" t="s">
        <v>142</v>
      </c>
      <c r="G220" s="3" t="e">
        <f t="shared" si="203"/>
        <v>#REF!</v>
      </c>
      <c r="H220" s="3" t="e">
        <f t="shared" si="203"/>
        <v>#REF!</v>
      </c>
    </row>
    <row r="221" spans="2:8" x14ac:dyDescent="0.2">
      <c r="B221" s="15" t="s">
        <v>143</v>
      </c>
      <c r="G221" s="3" t="e">
        <f t="shared" si="203"/>
        <v>#REF!</v>
      </c>
      <c r="H221" s="3" t="e">
        <f t="shared" si="203"/>
        <v>#REF!</v>
      </c>
    </row>
    <row r="222" spans="2:8" x14ac:dyDescent="0.2">
      <c r="B222" s="15" t="s">
        <v>166</v>
      </c>
      <c r="G222" s="3" t="e">
        <f>-G216</f>
        <v>#REF!</v>
      </c>
      <c r="H222" s="3" t="e">
        <f>G222</f>
        <v>#REF!</v>
      </c>
    </row>
    <row r="223" spans="2:8" x14ac:dyDescent="0.2">
      <c r="B223" s="15" t="s">
        <v>144</v>
      </c>
      <c r="G223" s="3" t="e">
        <f>G197</f>
        <v>#REF!</v>
      </c>
      <c r="H223" s="3" t="e">
        <f>H197</f>
        <v>#REF!</v>
      </c>
    </row>
    <row r="224" spans="2:8" x14ac:dyDescent="0.2">
      <c r="B224" s="15" t="s">
        <v>145</v>
      </c>
      <c r="G224" s="37" t="e">
        <f>SUM(G220:G223)</f>
        <v>#REF!</v>
      </c>
      <c r="H224" s="37" t="e">
        <f>SUM(H220:H223)</f>
        <v>#REF!</v>
      </c>
    </row>
    <row r="225" spans="2:8" x14ac:dyDescent="0.2">
      <c r="B225" s="15" t="s">
        <v>146</v>
      </c>
      <c r="G225" s="3" t="e">
        <f>G199</f>
        <v>#REF!</v>
      </c>
      <c r="H225" s="3" t="e">
        <f>H199</f>
        <v>#REF!</v>
      </c>
    </row>
    <row r="226" spans="2:8" x14ac:dyDescent="0.2">
      <c r="B226" s="15" t="s">
        <v>147</v>
      </c>
      <c r="G226" s="403" t="e">
        <f>(G224*G225+H224*H225)/(G225+H225)</f>
        <v>#REF!</v>
      </c>
      <c r="H226" s="403"/>
    </row>
    <row r="227" spans="2:8" x14ac:dyDescent="0.2">
      <c r="B227" s="15" t="s">
        <v>171</v>
      </c>
      <c r="G227" s="404" t="e">
        <f>G226*(1+F238)</f>
        <v>#REF!</v>
      </c>
      <c r="H227" s="405"/>
    </row>
    <row r="229" spans="2:8" x14ac:dyDescent="0.2">
      <c r="B229" s="15" t="s">
        <v>169</v>
      </c>
    </row>
    <row r="230" spans="2:8" x14ac:dyDescent="0.2">
      <c r="C230" t="s">
        <v>148</v>
      </c>
      <c r="E230" s="3">
        <v>100</v>
      </c>
      <c r="F230" s="3">
        <f>E230</f>
        <v>100</v>
      </c>
    </row>
    <row r="231" spans="2:8" x14ac:dyDescent="0.2">
      <c r="C231" t="s">
        <v>150</v>
      </c>
      <c r="E231" s="31">
        <v>0</v>
      </c>
      <c r="F231" s="3">
        <f>F230*E231</f>
        <v>0</v>
      </c>
    </row>
    <row r="232" spans="2:8" x14ac:dyDescent="0.2">
      <c r="C232" t="s">
        <v>151</v>
      </c>
      <c r="F232" s="3">
        <f>F230-F231</f>
        <v>100</v>
      </c>
    </row>
    <row r="233" spans="2:8" x14ac:dyDescent="0.2">
      <c r="C233" t="s">
        <v>152</v>
      </c>
      <c r="E233" s="31">
        <v>5.0000000000000001E-3</v>
      </c>
      <c r="F233" s="3">
        <f>F232*E233</f>
        <v>0.5</v>
      </c>
    </row>
    <row r="234" spans="2:8" x14ac:dyDescent="0.2">
      <c r="C234" t="s">
        <v>153</v>
      </c>
      <c r="E234" s="31">
        <v>2E-3</v>
      </c>
      <c r="F234" s="3">
        <f>F232*E234</f>
        <v>0.2</v>
      </c>
    </row>
    <row r="235" spans="2:8" x14ac:dyDescent="0.2">
      <c r="C235" t="s">
        <v>154</v>
      </c>
      <c r="E235" s="31">
        <v>0.05</v>
      </c>
      <c r="F235" s="3">
        <f>F232*E235</f>
        <v>5</v>
      </c>
    </row>
    <row r="236" spans="2:8" x14ac:dyDescent="0.2">
      <c r="C236" t="s">
        <v>155</v>
      </c>
      <c r="F236" s="3">
        <f>F232-F233-F234-F235</f>
        <v>94.3</v>
      </c>
    </row>
    <row r="237" spans="2:8" x14ac:dyDescent="0.2">
      <c r="C237" t="s">
        <v>156</v>
      </c>
      <c r="F237" s="3">
        <f>F230-F236</f>
        <v>5.7000000000000028</v>
      </c>
    </row>
    <row r="238" spans="2:8" x14ac:dyDescent="0.2">
      <c r="C238" t="s">
        <v>157</v>
      </c>
      <c r="F238" s="36">
        <f>F237/F236</f>
        <v>6.0445387062566309E-2</v>
      </c>
      <c r="G238" s="18" t="s">
        <v>158</v>
      </c>
    </row>
  </sheetData>
  <mergeCells count="4">
    <mergeCell ref="G165:H165"/>
    <mergeCell ref="G200:H200"/>
    <mergeCell ref="G226:H226"/>
    <mergeCell ref="G227:H227"/>
  </mergeCells>
  <phoneticPr fontId="0" type="noConversion"/>
  <pageMargins left="0.19685039370078741" right="0.19685039370078741" top="0.78740157480314965" bottom="0.78740157480314965" header="0.51181102362204722" footer="0.51181102362204722"/>
  <pageSetup paperSize="9" scale="90" orientation="landscape" r:id="rId1"/>
  <headerFooter alignWithMargins="0">
    <oddFooter>&amp;RSeite &amp;P</oddFooter>
  </headerFooter>
  <rowBreaks count="3" manualBreakCount="3">
    <brk id="153" max="16383" man="1"/>
    <brk id="177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2"/>
  <sheetViews>
    <sheetView workbookViewId="0">
      <pane ySplit="4" topLeftCell="A5" activePane="bottomLeft" state="frozen"/>
      <selection pane="bottomLeft"/>
    </sheetView>
  </sheetViews>
  <sheetFormatPr baseColWidth="10" defaultRowHeight="12.75" outlineLevelCol="1" x14ac:dyDescent="0.2"/>
  <cols>
    <col min="1" max="1" width="6.5703125" style="88" customWidth="1"/>
    <col min="2" max="2" width="44" style="92" bestFit="1" customWidth="1"/>
    <col min="3" max="3" width="13" style="91" customWidth="1"/>
    <col min="4" max="4" width="9.140625" style="94" hidden="1" customWidth="1" outlineLevel="1"/>
    <col min="5" max="5" width="6.28515625" style="94" hidden="1" customWidth="1" outlineLevel="1"/>
    <col min="6" max="6" width="14.5703125" style="95" hidden="1" customWidth="1" outlineLevel="1"/>
    <col min="7" max="7" width="11.42578125" style="252" hidden="1" customWidth="1" outlineLevel="1"/>
    <col min="8" max="8" width="11.42578125" style="91" collapsed="1"/>
    <col min="9" max="16384" width="11.42578125" style="91"/>
  </cols>
  <sheetData>
    <row r="1" spans="1:7" ht="18" x14ac:dyDescent="0.2">
      <c r="A1" s="259" t="s">
        <v>406</v>
      </c>
      <c r="B1" s="90"/>
      <c r="C1" s="81"/>
    </row>
    <row r="2" spans="1:7" x14ac:dyDescent="0.2">
      <c r="A2" s="260"/>
      <c r="B2" s="94"/>
      <c r="C2" s="95"/>
    </row>
    <row r="3" spans="1:7" ht="15.75" x14ac:dyDescent="0.2">
      <c r="A3" s="261" t="s">
        <v>242</v>
      </c>
      <c r="B3" s="90"/>
      <c r="C3" s="80" t="s">
        <v>202</v>
      </c>
    </row>
    <row r="4" spans="1:7" x14ac:dyDescent="0.2">
      <c r="D4" s="91"/>
      <c r="E4" s="91"/>
      <c r="F4" s="91"/>
      <c r="G4" s="91"/>
    </row>
    <row r="5" spans="1:7" ht="18.75" customHeight="1" x14ac:dyDescent="0.2">
      <c r="A5" s="370">
        <v>4000</v>
      </c>
      <c r="B5" s="149" t="s">
        <v>6</v>
      </c>
      <c r="C5" s="199">
        <v>1689400</v>
      </c>
      <c r="D5" s="91"/>
      <c r="E5" s="91"/>
      <c r="F5" s="91">
        <f>VLOOKUP(A5,'2. Fibu-Saldenliste (strukt.)'!A:C,3,FALSE)</f>
        <v>1689400</v>
      </c>
      <c r="G5" s="115">
        <f t="shared" ref="G5:G37" si="0">F5-C5</f>
        <v>0</v>
      </c>
    </row>
    <row r="6" spans="1:7" ht="18.75" customHeight="1" x14ac:dyDescent="0.2">
      <c r="A6" s="371">
        <v>4050</v>
      </c>
      <c r="B6" s="118" t="s">
        <v>7</v>
      </c>
      <c r="C6" s="109">
        <v>85600</v>
      </c>
      <c r="D6" s="91"/>
      <c r="E6" s="91"/>
      <c r="F6" s="91">
        <f>VLOOKUP(A6,'2. Fibu-Saldenliste (strukt.)'!A:C,3,FALSE)</f>
        <v>85600</v>
      </c>
      <c r="G6" s="115">
        <f t="shared" si="0"/>
        <v>0</v>
      </c>
    </row>
    <row r="7" spans="1:7" ht="18.75" customHeight="1" x14ac:dyDescent="0.2">
      <c r="A7" s="371">
        <v>4400</v>
      </c>
      <c r="B7" s="118" t="s">
        <v>8</v>
      </c>
      <c r="C7" s="109">
        <v>-3300</v>
      </c>
      <c r="D7" s="91"/>
      <c r="E7" s="91"/>
      <c r="F7" s="91">
        <f>VLOOKUP(A7,'2. Fibu-Saldenliste (strukt.)'!A:C,3,FALSE)</f>
        <v>-3300</v>
      </c>
      <c r="G7" s="115">
        <f t="shared" si="0"/>
        <v>0</v>
      </c>
    </row>
    <row r="8" spans="1:7" ht="18.75" customHeight="1" x14ac:dyDescent="0.2">
      <c r="A8" s="371">
        <v>4500</v>
      </c>
      <c r="B8" s="118" t="s">
        <v>14</v>
      </c>
      <c r="C8" s="109">
        <v>9100</v>
      </c>
      <c r="D8" s="91"/>
      <c r="E8" s="91"/>
      <c r="F8" s="91">
        <f>VLOOKUP(A8,'2. Fibu-Saldenliste (strukt.)'!A:C,3,FALSE)</f>
        <v>9100</v>
      </c>
      <c r="G8" s="115">
        <f t="shared" si="0"/>
        <v>0</v>
      </c>
    </row>
    <row r="9" spans="1:7" ht="18.75" customHeight="1" x14ac:dyDescent="0.2">
      <c r="A9" s="371">
        <v>4520</v>
      </c>
      <c r="B9" s="118" t="s">
        <v>15</v>
      </c>
      <c r="C9" s="109">
        <v>-5700</v>
      </c>
      <c r="D9" s="91"/>
      <c r="E9" s="91"/>
      <c r="F9" s="91">
        <f>VLOOKUP(A9,'2. Fibu-Saldenliste (strukt.)'!A:C,3,FALSE)</f>
        <v>-5700</v>
      </c>
      <c r="G9" s="115">
        <f t="shared" si="0"/>
        <v>0</v>
      </c>
    </row>
    <row r="10" spans="1:7" ht="18.75" customHeight="1" x14ac:dyDescent="0.2">
      <c r="A10" s="371">
        <v>4540</v>
      </c>
      <c r="B10" s="118" t="s">
        <v>16</v>
      </c>
      <c r="C10" s="109">
        <v>-30100</v>
      </c>
      <c r="D10" s="91"/>
      <c r="E10" s="91"/>
      <c r="F10" s="91">
        <f>VLOOKUP(A10,'2. Fibu-Saldenliste (strukt.)'!A:C,3,FALSE)</f>
        <v>-30100</v>
      </c>
      <c r="G10" s="115">
        <f t="shared" si="0"/>
        <v>0</v>
      </c>
    </row>
    <row r="11" spans="1:7" ht="18.75" customHeight="1" x14ac:dyDescent="0.2">
      <c r="A11" s="371">
        <v>4800</v>
      </c>
      <c r="B11" s="118" t="s">
        <v>19</v>
      </c>
      <c r="C11" s="109">
        <v>6700</v>
      </c>
      <c r="D11" s="91"/>
      <c r="E11" s="91"/>
      <c r="F11" s="91">
        <f>VLOOKUP(A11,'2. Fibu-Saldenliste (strukt.)'!A:C,3,FALSE)</f>
        <v>6700</v>
      </c>
      <c r="G11" s="115">
        <f t="shared" si="0"/>
        <v>0</v>
      </c>
    </row>
    <row r="12" spans="1:7" ht="18.75" customHeight="1" x14ac:dyDescent="0.2">
      <c r="A12" s="371">
        <v>4820</v>
      </c>
      <c r="B12" s="118" t="s">
        <v>18</v>
      </c>
      <c r="C12" s="109">
        <v>1800</v>
      </c>
      <c r="D12" s="91"/>
      <c r="E12" s="91"/>
      <c r="F12" s="91">
        <f>VLOOKUP(A12,'2. Fibu-Saldenliste (strukt.)'!A:C,3,FALSE)</f>
        <v>1800</v>
      </c>
      <c r="G12" s="115">
        <f t="shared" si="0"/>
        <v>0</v>
      </c>
    </row>
    <row r="13" spans="1:7" ht="18.75" customHeight="1" x14ac:dyDescent="0.2">
      <c r="A13" s="371">
        <v>4840</v>
      </c>
      <c r="B13" s="118" t="s">
        <v>20</v>
      </c>
      <c r="C13" s="109">
        <v>13000</v>
      </c>
      <c r="D13" s="91"/>
      <c r="E13" s="91"/>
      <c r="F13" s="91">
        <f>VLOOKUP(A13,'2. Fibu-Saldenliste (strukt.)'!A:C,3,FALSE)</f>
        <v>13000</v>
      </c>
      <c r="G13" s="115">
        <f t="shared" si="0"/>
        <v>0</v>
      </c>
    </row>
    <row r="14" spans="1:7" ht="18.75" customHeight="1" x14ac:dyDescent="0.2">
      <c r="A14" s="371">
        <v>4860</v>
      </c>
      <c r="B14" s="118" t="s">
        <v>21</v>
      </c>
      <c r="C14" s="109">
        <v>4100</v>
      </c>
      <c r="D14" s="91"/>
      <c r="E14" s="91"/>
      <c r="F14" s="91">
        <f>VLOOKUP(A14,'2. Fibu-Saldenliste (strukt.)'!A:C,3,FALSE)</f>
        <v>4100</v>
      </c>
      <c r="G14" s="115">
        <f t="shared" si="0"/>
        <v>0</v>
      </c>
    </row>
    <row r="15" spans="1:7" ht="18.75" customHeight="1" x14ac:dyDescent="0.2">
      <c r="A15" s="371">
        <v>4880</v>
      </c>
      <c r="B15" s="118" t="s">
        <v>22</v>
      </c>
      <c r="C15" s="109">
        <v>4000</v>
      </c>
      <c r="D15" s="98">
        <f>SUM(C5:C15)</f>
        <v>1774600</v>
      </c>
      <c r="E15" s="98"/>
      <c r="F15" s="91">
        <f>VLOOKUP(A15,'2. Fibu-Saldenliste (strukt.)'!A:C,3,FALSE)</f>
        <v>4000</v>
      </c>
      <c r="G15" s="115">
        <f t="shared" si="0"/>
        <v>0</v>
      </c>
    </row>
    <row r="16" spans="1:7" ht="18.75" customHeight="1" x14ac:dyDescent="0.2">
      <c r="A16" s="372"/>
      <c r="B16" s="372" t="s">
        <v>410</v>
      </c>
      <c r="C16" s="109">
        <f>SUM(C5:C15)</f>
        <v>1774600</v>
      </c>
      <c r="D16" s="98"/>
      <c r="E16" s="98"/>
      <c r="F16" s="91"/>
      <c r="G16" s="115"/>
    </row>
    <row r="17" spans="1:7" ht="18.75" customHeight="1" x14ac:dyDescent="0.2">
      <c r="A17" s="371">
        <v>5000</v>
      </c>
      <c r="B17" s="118" t="s">
        <v>3</v>
      </c>
      <c r="C17" s="109">
        <v>-113000</v>
      </c>
      <c r="D17" s="91"/>
      <c r="E17" s="91"/>
      <c r="F17" s="91">
        <f>VLOOKUP(A17,'2. Fibu-Saldenliste (strukt.)'!A:C,3,FALSE)</f>
        <v>-113000</v>
      </c>
      <c r="G17" s="115">
        <f t="shared" si="0"/>
        <v>0</v>
      </c>
    </row>
    <row r="18" spans="1:7" ht="18.75" customHeight="1" x14ac:dyDescent="0.2">
      <c r="A18" s="371">
        <v>5100</v>
      </c>
      <c r="B18" s="118" t="s">
        <v>25</v>
      </c>
      <c r="C18" s="109">
        <v>-27800</v>
      </c>
      <c r="D18" s="91"/>
      <c r="E18" s="91"/>
      <c r="F18" s="91">
        <f>VLOOKUP(A18,'2. Fibu-Saldenliste (strukt.)'!A:C,3,FALSE)</f>
        <v>-27800</v>
      </c>
      <c r="G18" s="115">
        <f t="shared" si="0"/>
        <v>0</v>
      </c>
    </row>
    <row r="19" spans="1:7" ht="18.75" customHeight="1" x14ac:dyDescent="0.2">
      <c r="A19" s="371">
        <v>5200</v>
      </c>
      <c r="B19" s="118" t="s">
        <v>26</v>
      </c>
      <c r="C19" s="109">
        <v>-665400</v>
      </c>
      <c r="D19" s="91"/>
      <c r="E19" s="91"/>
      <c r="F19" s="91">
        <f>VLOOKUP(A19,'2. Fibu-Saldenliste (strukt.)'!A:C,3,FALSE)</f>
        <v>-665400</v>
      </c>
      <c r="G19" s="115">
        <f t="shared" si="0"/>
        <v>0</v>
      </c>
    </row>
    <row r="20" spans="1:7" ht="18.75" customHeight="1" x14ac:dyDescent="0.2">
      <c r="A20" s="371">
        <v>5250</v>
      </c>
      <c r="B20" s="118" t="s">
        <v>27</v>
      </c>
      <c r="C20" s="109">
        <v>-2100</v>
      </c>
      <c r="D20" s="98">
        <f>SUM(C17:C20)</f>
        <v>-808300</v>
      </c>
      <c r="E20" s="98"/>
      <c r="F20" s="91">
        <f>VLOOKUP(A20,'2. Fibu-Saldenliste (strukt.)'!A:C,3,FALSE)</f>
        <v>-2100</v>
      </c>
      <c r="G20" s="115">
        <f t="shared" si="0"/>
        <v>0</v>
      </c>
    </row>
    <row r="21" spans="1:7" ht="18.75" customHeight="1" x14ac:dyDescent="0.2">
      <c r="A21" s="372"/>
      <c r="B21" s="372" t="s">
        <v>411</v>
      </c>
      <c r="C21" s="109">
        <f>SUM(C17:C20)</f>
        <v>-808300</v>
      </c>
      <c r="D21" s="98"/>
      <c r="E21" s="98"/>
      <c r="F21" s="91"/>
      <c r="G21" s="115"/>
    </row>
    <row r="22" spans="1:7" ht="18.75" customHeight="1" x14ac:dyDescent="0.2">
      <c r="A22" s="371">
        <v>6000</v>
      </c>
      <c r="B22" s="118" t="s">
        <v>30</v>
      </c>
      <c r="C22" s="197">
        <v>-281000</v>
      </c>
      <c r="D22" s="91"/>
      <c r="E22" s="91"/>
      <c r="F22" s="91">
        <f>VLOOKUP(A22,'2. Fibu-Saldenliste (strukt.)'!A:C,3,FALSE)</f>
        <v>-281000</v>
      </c>
      <c r="G22" s="115">
        <f t="shared" si="0"/>
        <v>0</v>
      </c>
    </row>
    <row r="23" spans="1:7" ht="18.75" customHeight="1" x14ac:dyDescent="0.2">
      <c r="A23" s="371">
        <v>6010</v>
      </c>
      <c r="B23" s="139" t="s">
        <v>274</v>
      </c>
      <c r="C23" s="197">
        <f>ROUND(C22/6,-2)</f>
        <v>-46800</v>
      </c>
      <c r="D23" s="91"/>
      <c r="E23" s="91"/>
      <c r="F23" s="91">
        <f>VLOOKUP(A23,'2. Fibu-Saldenliste (strukt.)'!A:C,3,FALSE)</f>
        <v>-46800</v>
      </c>
      <c r="G23" s="115">
        <f t="shared" ref="G23:G25" si="1">F23-C23</f>
        <v>0</v>
      </c>
    </row>
    <row r="24" spans="1:7" ht="18.75" customHeight="1" x14ac:dyDescent="0.2">
      <c r="A24" s="371">
        <v>6200</v>
      </c>
      <c r="B24" s="118" t="s">
        <v>31</v>
      </c>
      <c r="C24" s="109">
        <v>-85000</v>
      </c>
      <c r="D24" s="91"/>
      <c r="E24" s="91"/>
      <c r="F24" s="91">
        <f>VLOOKUP(A24,'2. Fibu-Saldenliste (strukt.)'!A:C,3,FALSE)</f>
        <v>-85000</v>
      </c>
      <c r="G24" s="115">
        <f t="shared" si="1"/>
        <v>0</v>
      </c>
    </row>
    <row r="25" spans="1:7" ht="18.75" customHeight="1" x14ac:dyDescent="0.2">
      <c r="A25" s="371">
        <v>6210</v>
      </c>
      <c r="B25" s="139" t="s">
        <v>275</v>
      </c>
      <c r="C25" s="197">
        <f>ROUND(C24/6,-2)</f>
        <v>-14200</v>
      </c>
      <c r="D25" s="91"/>
      <c r="E25" s="91"/>
      <c r="F25" s="91">
        <f>VLOOKUP(A25,'2. Fibu-Saldenliste (strukt.)'!A:C,3,FALSE)</f>
        <v>-14200</v>
      </c>
      <c r="G25" s="115">
        <f t="shared" si="1"/>
        <v>0</v>
      </c>
    </row>
    <row r="26" spans="1:7" ht="18.75" customHeight="1" x14ac:dyDescent="0.2">
      <c r="A26" s="371">
        <v>6500</v>
      </c>
      <c r="B26" s="139" t="s">
        <v>212</v>
      </c>
      <c r="C26" s="109">
        <f>ROUND((C$22+C$23)*E26,-2)</f>
        <v>-70500</v>
      </c>
      <c r="E26" s="113">
        <v>0.215</v>
      </c>
      <c r="F26" s="91">
        <f>VLOOKUP(A26,'2. Fibu-Saldenliste (strukt.)'!A:C,3,FALSE)</f>
        <v>-70500</v>
      </c>
      <c r="G26" s="115">
        <f t="shared" si="0"/>
        <v>0</v>
      </c>
    </row>
    <row r="27" spans="1:7" ht="18.75" customHeight="1" x14ac:dyDescent="0.2">
      <c r="A27" s="371">
        <v>6550</v>
      </c>
      <c r="B27" s="139" t="s">
        <v>205</v>
      </c>
      <c r="C27" s="109">
        <f>ROUND((C$24+C$25)*E27,-2)</f>
        <v>-21300</v>
      </c>
      <c r="E27" s="113">
        <v>0.215</v>
      </c>
      <c r="F27" s="91">
        <f>VLOOKUP(A27,'2. Fibu-Saldenliste (strukt.)'!A:C,3,FALSE)</f>
        <v>-21300</v>
      </c>
      <c r="G27" s="115">
        <f t="shared" si="0"/>
        <v>0</v>
      </c>
    </row>
    <row r="28" spans="1:7" ht="18.75" customHeight="1" x14ac:dyDescent="0.2">
      <c r="A28" s="371">
        <v>6600</v>
      </c>
      <c r="B28" s="139" t="s">
        <v>206</v>
      </c>
      <c r="C28" s="109">
        <f>ROUND((C$22+C$23)*E28,-2)</f>
        <v>-14800</v>
      </c>
      <c r="E28" s="113">
        <v>4.4999999999999998E-2</v>
      </c>
      <c r="F28" s="91">
        <f>VLOOKUP(A28,'2. Fibu-Saldenliste (strukt.)'!A:C,3,FALSE)</f>
        <v>-14800</v>
      </c>
      <c r="G28" s="115">
        <f t="shared" si="0"/>
        <v>0</v>
      </c>
    </row>
    <row r="29" spans="1:7" ht="18.75" customHeight="1" x14ac:dyDescent="0.2">
      <c r="A29" s="371">
        <v>6610</v>
      </c>
      <c r="B29" s="139" t="s">
        <v>209</v>
      </c>
      <c r="C29" s="109">
        <f>ROUND((C$24+C$25)*E29,-2)</f>
        <v>-4500</v>
      </c>
      <c r="E29" s="113">
        <v>4.4999999999999998E-2</v>
      </c>
      <c r="F29" s="91">
        <f>VLOOKUP(A29,'2. Fibu-Saldenliste (strukt.)'!A:C,3,FALSE)</f>
        <v>-4500</v>
      </c>
      <c r="G29" s="115">
        <f t="shared" si="0"/>
        <v>0</v>
      </c>
    </row>
    <row r="30" spans="1:7" ht="18.75" customHeight="1" x14ac:dyDescent="0.2">
      <c r="A30" s="371">
        <v>6620</v>
      </c>
      <c r="B30" s="139" t="s">
        <v>207</v>
      </c>
      <c r="C30" s="109">
        <f>ROUND((C$22+C$23)*E30,-2)</f>
        <v>-1300</v>
      </c>
      <c r="E30" s="113">
        <v>4.0000000000000001E-3</v>
      </c>
      <c r="F30" s="91">
        <f>VLOOKUP(A30,'2. Fibu-Saldenliste (strukt.)'!A:C,3,FALSE)</f>
        <v>-1300</v>
      </c>
      <c r="G30" s="115">
        <f t="shared" si="0"/>
        <v>0</v>
      </c>
    </row>
    <row r="31" spans="1:7" ht="18.75" customHeight="1" x14ac:dyDescent="0.2">
      <c r="A31" s="371">
        <v>6630</v>
      </c>
      <c r="B31" s="139" t="s">
        <v>210</v>
      </c>
      <c r="C31" s="109">
        <f>ROUND((C$24+C$25)*E31,-2)</f>
        <v>-400</v>
      </c>
      <c r="E31" s="113">
        <v>4.0000000000000001E-3</v>
      </c>
      <c r="F31" s="91">
        <f>VLOOKUP(A31,'2. Fibu-Saldenliste (strukt.)'!A:C,3,FALSE)</f>
        <v>-400</v>
      </c>
      <c r="G31" s="115">
        <f t="shared" si="0"/>
        <v>0</v>
      </c>
    </row>
    <row r="32" spans="1:7" ht="18.75" customHeight="1" x14ac:dyDescent="0.2">
      <c r="A32" s="371">
        <v>6640</v>
      </c>
      <c r="B32" s="139" t="s">
        <v>208</v>
      </c>
      <c r="C32" s="109">
        <f>ROUND((C$22+C$23)*E32,-2)</f>
        <v>-9800</v>
      </c>
      <c r="E32" s="113">
        <v>0.03</v>
      </c>
      <c r="F32" s="91">
        <f>VLOOKUP(A32,'2. Fibu-Saldenliste (strukt.)'!A:C,3,FALSE)</f>
        <v>-9800</v>
      </c>
      <c r="G32" s="115">
        <f t="shared" si="0"/>
        <v>0</v>
      </c>
    </row>
    <row r="33" spans="1:7" ht="18.75" customHeight="1" x14ac:dyDescent="0.2">
      <c r="A33" s="371">
        <v>6650</v>
      </c>
      <c r="B33" s="139" t="s">
        <v>211</v>
      </c>
      <c r="C33" s="109">
        <f>ROUND((C$24+C$25)*E33,-2)</f>
        <v>-3000</v>
      </c>
      <c r="E33" s="113">
        <v>0.03</v>
      </c>
      <c r="F33" s="91">
        <f>VLOOKUP(A33,'2. Fibu-Saldenliste (strukt.)'!A:C,3,FALSE)</f>
        <v>-3000</v>
      </c>
      <c r="G33" s="115">
        <f t="shared" si="0"/>
        <v>0</v>
      </c>
    </row>
    <row r="34" spans="1:7" ht="18.75" customHeight="1" x14ac:dyDescent="0.2">
      <c r="A34" s="371">
        <v>6660</v>
      </c>
      <c r="B34" s="139" t="s">
        <v>213</v>
      </c>
      <c r="C34" s="109">
        <f>ROUND((C$22+C$23)*E34,-2)</f>
        <v>-5000</v>
      </c>
      <c r="E34" s="107">
        <v>1.5299999999999999E-2</v>
      </c>
      <c r="F34" s="91">
        <f>VLOOKUP(A34,'2. Fibu-Saldenliste (strukt.)'!A:C,3,FALSE)</f>
        <v>-5000</v>
      </c>
      <c r="G34" s="115">
        <f t="shared" si="0"/>
        <v>0</v>
      </c>
    </row>
    <row r="35" spans="1:7" ht="18.75" customHeight="1" x14ac:dyDescent="0.2">
      <c r="A35" s="371">
        <v>6670</v>
      </c>
      <c r="B35" s="139" t="s">
        <v>214</v>
      </c>
      <c r="C35" s="109">
        <f>ROUND((C$24+C$25)*E35,-2)</f>
        <v>-1500</v>
      </c>
      <c r="E35" s="107">
        <v>1.5299999999999999E-2</v>
      </c>
      <c r="F35" s="91">
        <f>VLOOKUP(A35,'2. Fibu-Saldenliste (strukt.)'!A:C,3,FALSE)</f>
        <v>-1500</v>
      </c>
      <c r="G35" s="115">
        <f t="shared" si="0"/>
        <v>0</v>
      </c>
    </row>
    <row r="36" spans="1:7" ht="18.75" customHeight="1" x14ac:dyDescent="0.2">
      <c r="A36" s="371">
        <v>6700</v>
      </c>
      <c r="B36" s="139" t="s">
        <v>200</v>
      </c>
      <c r="C36" s="109">
        <v>-2600</v>
      </c>
      <c r="D36" s="91"/>
      <c r="E36" s="91"/>
      <c r="F36" s="91">
        <f>VLOOKUP(A36,'2. Fibu-Saldenliste (strukt.)'!A:C,3,FALSE)</f>
        <v>-2600</v>
      </c>
      <c r="G36" s="115">
        <f t="shared" si="0"/>
        <v>0</v>
      </c>
    </row>
    <row r="37" spans="1:7" ht="18.75" customHeight="1" x14ac:dyDescent="0.2">
      <c r="A37" s="371">
        <v>6800</v>
      </c>
      <c r="B37" s="118" t="s">
        <v>34</v>
      </c>
      <c r="C37" s="109">
        <v>-2000</v>
      </c>
      <c r="D37" s="98">
        <f>SUM(C22:C37)</f>
        <v>-563700</v>
      </c>
      <c r="E37" s="98"/>
      <c r="F37" s="91">
        <f>VLOOKUP(A37,'2. Fibu-Saldenliste (strukt.)'!A:C,3,FALSE)</f>
        <v>-2000</v>
      </c>
      <c r="G37" s="115">
        <f t="shared" si="0"/>
        <v>0</v>
      </c>
    </row>
    <row r="38" spans="1:7" ht="18.75" customHeight="1" x14ac:dyDescent="0.2">
      <c r="A38" s="372"/>
      <c r="B38" s="372" t="s">
        <v>412</v>
      </c>
      <c r="C38" s="109">
        <f>SUM(C22:C37)</f>
        <v>-563700</v>
      </c>
      <c r="D38" s="98"/>
      <c r="E38" s="98"/>
      <c r="F38" s="91"/>
      <c r="G38" s="115"/>
    </row>
    <row r="39" spans="1:7" ht="18.75" customHeight="1" x14ac:dyDescent="0.2">
      <c r="A39" s="371">
        <v>7010</v>
      </c>
      <c r="B39" s="139" t="s">
        <v>36</v>
      </c>
      <c r="C39" s="109">
        <v>-67600</v>
      </c>
      <c r="D39" s="91"/>
      <c r="E39" s="91"/>
      <c r="F39" s="91">
        <f>VLOOKUP(A39,'2. Fibu-Saldenliste (strukt.)'!A:C,3,FALSE)</f>
        <v>-67600</v>
      </c>
      <c r="G39" s="115">
        <f t="shared" ref="G39:G74" si="2">F39-C39</f>
        <v>0</v>
      </c>
    </row>
    <row r="40" spans="1:7" ht="18.75" customHeight="1" x14ac:dyDescent="0.2">
      <c r="A40" s="371">
        <v>7060</v>
      </c>
      <c r="B40" s="118" t="s">
        <v>37</v>
      </c>
      <c r="C40" s="109">
        <v>-3400</v>
      </c>
      <c r="D40" s="91"/>
      <c r="E40" s="91"/>
      <c r="F40" s="91">
        <f>VLOOKUP(A40,'2. Fibu-Saldenliste (strukt.)'!A:C,3,FALSE)</f>
        <v>-3400</v>
      </c>
      <c r="G40" s="115">
        <f t="shared" si="2"/>
        <v>0</v>
      </c>
    </row>
    <row r="41" spans="1:7" ht="18.75" customHeight="1" x14ac:dyDescent="0.2">
      <c r="A41" s="371">
        <v>7150</v>
      </c>
      <c r="B41" s="118" t="s">
        <v>60</v>
      </c>
      <c r="C41" s="109">
        <v>-22900</v>
      </c>
      <c r="D41" s="91"/>
      <c r="E41" s="91"/>
      <c r="F41" s="91">
        <f>VLOOKUP(A41,'2. Fibu-Saldenliste (strukt.)'!A:C,3,FALSE)</f>
        <v>-22900</v>
      </c>
      <c r="G41" s="115">
        <f t="shared" si="2"/>
        <v>0</v>
      </c>
    </row>
    <row r="42" spans="1:7" ht="18.75" customHeight="1" x14ac:dyDescent="0.2">
      <c r="A42" s="371">
        <v>7190</v>
      </c>
      <c r="B42" s="118" t="s">
        <v>61</v>
      </c>
      <c r="C42" s="109">
        <v>-300</v>
      </c>
      <c r="D42" s="91"/>
      <c r="E42" s="91"/>
      <c r="F42" s="91">
        <f>VLOOKUP(A42,'2. Fibu-Saldenliste (strukt.)'!A:C,3,FALSE)</f>
        <v>-300</v>
      </c>
      <c r="G42" s="115">
        <f t="shared" si="2"/>
        <v>0</v>
      </c>
    </row>
    <row r="43" spans="1:7" ht="18.75" customHeight="1" x14ac:dyDescent="0.2">
      <c r="A43" s="371">
        <v>7200</v>
      </c>
      <c r="B43" s="118" t="s">
        <v>46</v>
      </c>
      <c r="C43" s="109">
        <v>-26600</v>
      </c>
      <c r="D43" s="91"/>
      <c r="E43" s="91"/>
      <c r="F43" s="91">
        <f>VLOOKUP(A43,'2. Fibu-Saldenliste (strukt.)'!A:C,3,FALSE)</f>
        <v>-26600</v>
      </c>
      <c r="G43" s="115">
        <f t="shared" si="2"/>
        <v>0</v>
      </c>
    </row>
    <row r="44" spans="1:7" ht="18.75" customHeight="1" x14ac:dyDescent="0.2">
      <c r="A44" s="371">
        <v>7220</v>
      </c>
      <c r="B44" s="139" t="s">
        <v>241</v>
      </c>
      <c r="C44" s="109">
        <v>-6400</v>
      </c>
      <c r="D44" s="91"/>
      <c r="E44" s="91"/>
      <c r="F44" s="91">
        <f>VLOOKUP(A44,'2. Fibu-Saldenliste (strukt.)'!A:C,3,FALSE)</f>
        <v>-6400</v>
      </c>
      <c r="G44" s="115">
        <f t="shared" si="2"/>
        <v>0</v>
      </c>
    </row>
    <row r="45" spans="1:7" ht="18.75" customHeight="1" x14ac:dyDescent="0.2">
      <c r="A45" s="371">
        <v>7240</v>
      </c>
      <c r="B45" s="118" t="s">
        <v>48</v>
      </c>
      <c r="C45" s="109">
        <v>-35300</v>
      </c>
      <c r="D45" s="91"/>
      <c r="E45" s="91"/>
      <c r="F45" s="91">
        <f>VLOOKUP(A45,'2. Fibu-Saldenliste (strukt.)'!A:C,3,FALSE)</f>
        <v>-35300</v>
      </c>
      <c r="G45" s="115">
        <f t="shared" si="2"/>
        <v>0</v>
      </c>
    </row>
    <row r="46" spans="1:7" ht="18.75" customHeight="1" x14ac:dyDescent="0.2">
      <c r="A46" s="371">
        <v>7260</v>
      </c>
      <c r="B46" s="118" t="s">
        <v>49</v>
      </c>
      <c r="C46" s="109">
        <v>-15800</v>
      </c>
      <c r="D46" s="91"/>
      <c r="E46" s="91"/>
      <c r="F46" s="91">
        <f>VLOOKUP(A46,'2. Fibu-Saldenliste (strukt.)'!A:C,3,FALSE)</f>
        <v>-15800</v>
      </c>
      <c r="G46" s="115">
        <f t="shared" si="2"/>
        <v>0</v>
      </c>
    </row>
    <row r="47" spans="1:7" ht="18.75" customHeight="1" x14ac:dyDescent="0.2">
      <c r="A47" s="371">
        <v>7280</v>
      </c>
      <c r="B47" s="118" t="s">
        <v>203</v>
      </c>
      <c r="C47" s="109">
        <v>-900</v>
      </c>
      <c r="D47" s="91"/>
      <c r="E47" s="91"/>
      <c r="F47" s="91">
        <f>VLOOKUP(A47,'2. Fibu-Saldenliste (strukt.)'!A:C,3,FALSE)</f>
        <v>-900</v>
      </c>
      <c r="G47" s="115">
        <f t="shared" si="2"/>
        <v>0</v>
      </c>
    </row>
    <row r="48" spans="1:7" ht="18.75" customHeight="1" x14ac:dyDescent="0.2">
      <c r="A48" s="371">
        <v>7300</v>
      </c>
      <c r="B48" s="118" t="s">
        <v>51</v>
      </c>
      <c r="C48" s="109">
        <v>-3600</v>
      </c>
      <c r="D48" s="91"/>
      <c r="E48" s="91"/>
      <c r="F48" s="91">
        <f>VLOOKUP(A48,'2. Fibu-Saldenliste (strukt.)'!A:C,3,FALSE)</f>
        <v>-3600</v>
      </c>
      <c r="G48" s="115">
        <f t="shared" si="2"/>
        <v>0</v>
      </c>
    </row>
    <row r="49" spans="1:7" ht="18.75" customHeight="1" x14ac:dyDescent="0.2">
      <c r="A49" s="371">
        <v>7305</v>
      </c>
      <c r="B49" s="118" t="s">
        <v>86</v>
      </c>
      <c r="C49" s="109">
        <v>-1400</v>
      </c>
      <c r="D49" s="91"/>
      <c r="E49" s="91"/>
      <c r="F49" s="91">
        <f>VLOOKUP(A49,'2. Fibu-Saldenliste (strukt.)'!A:C,3,FALSE)</f>
        <v>-1400</v>
      </c>
      <c r="G49" s="115">
        <f t="shared" si="2"/>
        <v>0</v>
      </c>
    </row>
    <row r="50" spans="1:7" ht="18.75" customHeight="1" x14ac:dyDescent="0.2">
      <c r="A50" s="371">
        <v>7310</v>
      </c>
      <c r="B50" s="118" t="s">
        <v>52</v>
      </c>
      <c r="C50" s="109">
        <v>-2600</v>
      </c>
      <c r="D50" s="91"/>
      <c r="E50" s="91"/>
      <c r="F50" s="91">
        <f>VLOOKUP(A50,'2. Fibu-Saldenliste (strukt.)'!A:C,3,FALSE)</f>
        <v>-2600</v>
      </c>
      <c r="G50" s="115">
        <f t="shared" si="2"/>
        <v>0</v>
      </c>
    </row>
    <row r="51" spans="1:7" ht="18.75" customHeight="1" x14ac:dyDescent="0.2">
      <c r="A51" s="371">
        <v>7315</v>
      </c>
      <c r="B51" s="118" t="s">
        <v>83</v>
      </c>
      <c r="C51" s="109">
        <v>-6200</v>
      </c>
      <c r="D51" s="91"/>
      <c r="E51" s="91"/>
      <c r="F51" s="91">
        <f>VLOOKUP(A51,'2. Fibu-Saldenliste (strukt.)'!A:C,3,FALSE)</f>
        <v>-6200</v>
      </c>
      <c r="G51" s="115">
        <f t="shared" si="2"/>
        <v>0</v>
      </c>
    </row>
    <row r="52" spans="1:7" ht="18.75" customHeight="1" x14ac:dyDescent="0.2">
      <c r="A52" s="371">
        <v>7320</v>
      </c>
      <c r="B52" s="118" t="s">
        <v>53</v>
      </c>
      <c r="C52" s="109">
        <v>-1200</v>
      </c>
      <c r="D52" s="91"/>
      <c r="E52" s="91"/>
      <c r="F52" s="91">
        <f>VLOOKUP(A52,'2. Fibu-Saldenliste (strukt.)'!A:C,3,FALSE)</f>
        <v>-1200</v>
      </c>
      <c r="G52" s="115">
        <f t="shared" si="2"/>
        <v>0</v>
      </c>
    </row>
    <row r="53" spans="1:7" ht="18.75" customHeight="1" x14ac:dyDescent="0.2">
      <c r="A53" s="371">
        <v>7330</v>
      </c>
      <c r="B53" s="118" t="s">
        <v>88</v>
      </c>
      <c r="C53" s="109">
        <v>-1900</v>
      </c>
      <c r="D53" s="91"/>
      <c r="E53" s="91"/>
      <c r="F53" s="91">
        <f>VLOOKUP(A53,'2. Fibu-Saldenliste (strukt.)'!A:C,3,FALSE)</f>
        <v>-1900</v>
      </c>
      <c r="G53" s="115">
        <f t="shared" si="2"/>
        <v>0</v>
      </c>
    </row>
    <row r="54" spans="1:7" ht="18.75" customHeight="1" x14ac:dyDescent="0.2">
      <c r="A54" s="371">
        <v>7350</v>
      </c>
      <c r="B54" s="118" t="s">
        <v>54</v>
      </c>
      <c r="C54" s="109">
        <v>-16900</v>
      </c>
      <c r="D54" s="91"/>
      <c r="E54" s="91"/>
      <c r="F54" s="91">
        <f>VLOOKUP(A54,'2. Fibu-Saldenliste (strukt.)'!A:C,3,FALSE)</f>
        <v>-16900</v>
      </c>
      <c r="G54" s="115">
        <f t="shared" si="2"/>
        <v>0</v>
      </c>
    </row>
    <row r="55" spans="1:7" ht="18.75" customHeight="1" x14ac:dyDescent="0.2">
      <c r="A55" s="371">
        <v>7360</v>
      </c>
      <c r="B55" s="118" t="s">
        <v>55</v>
      </c>
      <c r="C55" s="109">
        <v>-7200</v>
      </c>
      <c r="D55" s="91"/>
      <c r="E55" s="91"/>
      <c r="F55" s="91">
        <f>VLOOKUP(A55,'2. Fibu-Saldenliste (strukt.)'!A:C,3,FALSE)</f>
        <v>-7200</v>
      </c>
      <c r="G55" s="115">
        <f t="shared" si="2"/>
        <v>0</v>
      </c>
    </row>
    <row r="56" spans="1:7" ht="18.75" customHeight="1" x14ac:dyDescent="0.2">
      <c r="A56" s="371">
        <v>7370</v>
      </c>
      <c r="B56" s="118" t="s">
        <v>56</v>
      </c>
      <c r="C56" s="109">
        <v>-2800</v>
      </c>
      <c r="D56" s="91"/>
      <c r="E56" s="91"/>
      <c r="F56" s="91">
        <f>VLOOKUP(A56,'2. Fibu-Saldenliste (strukt.)'!A:C,3,FALSE)</f>
        <v>-2800</v>
      </c>
      <c r="G56" s="115">
        <f t="shared" si="2"/>
        <v>0</v>
      </c>
    </row>
    <row r="57" spans="1:7" ht="18.75" customHeight="1" x14ac:dyDescent="0.2">
      <c r="A57" s="371">
        <v>7380</v>
      </c>
      <c r="B57" s="118" t="s">
        <v>58</v>
      </c>
      <c r="C57" s="109">
        <v>-10300</v>
      </c>
      <c r="D57" s="91"/>
      <c r="E57" s="91"/>
      <c r="F57" s="91">
        <f>VLOOKUP(A57,'2. Fibu-Saldenliste (strukt.)'!A:C,3,FALSE)</f>
        <v>-10300</v>
      </c>
      <c r="G57" s="115">
        <f t="shared" si="2"/>
        <v>0</v>
      </c>
    </row>
    <row r="58" spans="1:7" ht="18.75" customHeight="1" x14ac:dyDescent="0.2">
      <c r="A58" s="371">
        <v>7420</v>
      </c>
      <c r="B58" s="118" t="s">
        <v>87</v>
      </c>
      <c r="C58" s="109">
        <v>-400</v>
      </c>
      <c r="D58" s="91"/>
      <c r="E58" s="91"/>
      <c r="F58" s="91">
        <f>VLOOKUP(A58,'2. Fibu-Saldenliste (strukt.)'!A:C,3,FALSE)</f>
        <v>-400</v>
      </c>
      <c r="G58" s="115">
        <f t="shared" si="2"/>
        <v>0</v>
      </c>
    </row>
    <row r="59" spans="1:7" ht="18.75" customHeight="1" x14ac:dyDescent="0.2">
      <c r="A59" s="371">
        <v>7440</v>
      </c>
      <c r="B59" s="118" t="s">
        <v>204</v>
      </c>
      <c r="C59" s="109">
        <v>-7900</v>
      </c>
      <c r="D59" s="91"/>
      <c r="E59" s="91"/>
      <c r="F59" s="91">
        <f>VLOOKUP(A59,'2. Fibu-Saldenliste (strukt.)'!A:C,3,FALSE)</f>
        <v>-7900</v>
      </c>
      <c r="G59" s="115">
        <f t="shared" si="2"/>
        <v>0</v>
      </c>
    </row>
    <row r="60" spans="1:7" ht="18.75" customHeight="1" x14ac:dyDescent="0.2">
      <c r="A60" s="371">
        <v>7480</v>
      </c>
      <c r="B60" s="118" t="s">
        <v>65</v>
      </c>
      <c r="C60" s="109">
        <v>-1300</v>
      </c>
      <c r="D60" s="91"/>
      <c r="E60" s="91"/>
      <c r="F60" s="91">
        <f>VLOOKUP(A60,'2. Fibu-Saldenliste (strukt.)'!A:C,3,FALSE)</f>
        <v>-1300</v>
      </c>
      <c r="G60" s="115">
        <f t="shared" si="2"/>
        <v>0</v>
      </c>
    </row>
    <row r="61" spans="1:7" ht="18.75" customHeight="1" x14ac:dyDescent="0.2">
      <c r="A61" s="371">
        <v>7490</v>
      </c>
      <c r="B61" s="118" t="s">
        <v>43</v>
      </c>
      <c r="C61" s="109">
        <v>-5200</v>
      </c>
      <c r="D61" s="91"/>
      <c r="E61" s="91"/>
      <c r="F61" s="91">
        <f>VLOOKUP(A61,'2. Fibu-Saldenliste (strukt.)'!A:C,3,FALSE)</f>
        <v>-5200</v>
      </c>
      <c r="G61" s="115">
        <f t="shared" si="2"/>
        <v>0</v>
      </c>
    </row>
    <row r="62" spans="1:7" ht="18.75" customHeight="1" x14ac:dyDescent="0.2">
      <c r="A62" s="371">
        <v>7500</v>
      </c>
      <c r="B62" s="118" t="s">
        <v>82</v>
      </c>
      <c r="C62" s="109">
        <v>-600</v>
      </c>
      <c r="D62" s="91"/>
      <c r="E62" s="91"/>
      <c r="F62" s="91">
        <f>VLOOKUP(A62,'2. Fibu-Saldenliste (strukt.)'!A:C,3,FALSE)</f>
        <v>-600</v>
      </c>
      <c r="G62" s="115">
        <f t="shared" si="2"/>
        <v>0</v>
      </c>
    </row>
    <row r="63" spans="1:7" ht="18.75" customHeight="1" x14ac:dyDescent="0.2">
      <c r="A63" s="371">
        <v>7520</v>
      </c>
      <c r="B63" s="118" t="s">
        <v>81</v>
      </c>
      <c r="C63" s="109">
        <v>-300</v>
      </c>
      <c r="D63" s="91"/>
      <c r="E63" s="91"/>
      <c r="F63" s="91">
        <f>VLOOKUP(A63,'2. Fibu-Saldenliste (strukt.)'!A:C,3,FALSE)</f>
        <v>-300</v>
      </c>
      <c r="G63" s="115">
        <f t="shared" si="2"/>
        <v>0</v>
      </c>
    </row>
    <row r="64" spans="1:7" ht="18.75" customHeight="1" x14ac:dyDescent="0.2">
      <c r="A64" s="371">
        <v>7600</v>
      </c>
      <c r="B64" s="118" t="s">
        <v>84</v>
      </c>
      <c r="C64" s="109">
        <v>-9100</v>
      </c>
      <c r="D64" s="91"/>
      <c r="E64" s="91"/>
      <c r="F64" s="91">
        <f>VLOOKUP(A64,'2. Fibu-Saldenliste (strukt.)'!A:C,3,FALSE)</f>
        <v>-9100</v>
      </c>
      <c r="G64" s="115">
        <f t="shared" si="2"/>
        <v>0</v>
      </c>
    </row>
    <row r="65" spans="1:7" ht="18.75" customHeight="1" x14ac:dyDescent="0.2">
      <c r="A65" s="371">
        <v>7610</v>
      </c>
      <c r="B65" s="118" t="s">
        <v>40</v>
      </c>
      <c r="C65" s="109">
        <v>-500</v>
      </c>
      <c r="D65" s="91"/>
      <c r="E65" s="91"/>
      <c r="F65" s="91">
        <f>VLOOKUP(A65,'2. Fibu-Saldenliste (strukt.)'!A:C,3,FALSE)</f>
        <v>-500</v>
      </c>
      <c r="G65" s="115">
        <f t="shared" si="2"/>
        <v>0</v>
      </c>
    </row>
    <row r="66" spans="1:7" ht="18.75" customHeight="1" x14ac:dyDescent="0.2">
      <c r="A66" s="371">
        <v>7620</v>
      </c>
      <c r="B66" s="118" t="s">
        <v>42</v>
      </c>
      <c r="C66" s="109">
        <v>-1800</v>
      </c>
      <c r="D66" s="91"/>
      <c r="E66" s="91"/>
      <c r="F66" s="91">
        <f>VLOOKUP(A66,'2. Fibu-Saldenliste (strukt.)'!A:C,3,FALSE)</f>
        <v>-1800</v>
      </c>
      <c r="G66" s="115">
        <f t="shared" si="2"/>
        <v>0</v>
      </c>
    </row>
    <row r="67" spans="1:7" ht="18.75" customHeight="1" x14ac:dyDescent="0.2">
      <c r="A67" s="371">
        <v>7650</v>
      </c>
      <c r="B67" s="118" t="s">
        <v>85</v>
      </c>
      <c r="C67" s="109">
        <v>-5100</v>
      </c>
      <c r="D67" s="91"/>
      <c r="E67" s="91"/>
      <c r="F67" s="91">
        <f>VLOOKUP(A67,'2. Fibu-Saldenliste (strukt.)'!A:C,3,FALSE)</f>
        <v>-5100</v>
      </c>
      <c r="G67" s="115">
        <f t="shared" si="2"/>
        <v>0</v>
      </c>
    </row>
    <row r="68" spans="1:7" ht="18.75" customHeight="1" x14ac:dyDescent="0.2">
      <c r="A68" s="371">
        <v>7660</v>
      </c>
      <c r="B68" s="118" t="s">
        <v>41</v>
      </c>
      <c r="C68" s="109">
        <v>-600</v>
      </c>
      <c r="D68" s="91"/>
      <c r="E68" s="91"/>
      <c r="F68" s="91">
        <f>VLOOKUP(A68,'2. Fibu-Saldenliste (strukt.)'!A:C,3,FALSE)</f>
        <v>-600</v>
      </c>
      <c r="G68" s="115">
        <f t="shared" si="2"/>
        <v>0</v>
      </c>
    </row>
    <row r="69" spans="1:7" ht="18.75" customHeight="1" x14ac:dyDescent="0.2">
      <c r="A69" s="371">
        <v>7790</v>
      </c>
      <c r="B69" s="118" t="s">
        <v>63</v>
      </c>
      <c r="C69" s="109">
        <v>-17400</v>
      </c>
      <c r="D69" s="91"/>
      <c r="E69" s="91"/>
      <c r="F69" s="91">
        <f>VLOOKUP(A69,'2. Fibu-Saldenliste (strukt.)'!A:C,3,FALSE)</f>
        <v>-17400</v>
      </c>
      <c r="G69" s="115">
        <f t="shared" si="2"/>
        <v>0</v>
      </c>
    </row>
    <row r="70" spans="1:7" ht="18.75" customHeight="1" x14ac:dyDescent="0.2">
      <c r="A70" s="371">
        <v>7780</v>
      </c>
      <c r="B70" s="118" t="s">
        <v>80</v>
      </c>
      <c r="C70" s="109">
        <v>-18800</v>
      </c>
      <c r="D70" s="91"/>
      <c r="E70" s="91"/>
      <c r="F70" s="91">
        <f>VLOOKUP(A70,'2. Fibu-Saldenliste (strukt.)'!A:C,3,FALSE)</f>
        <v>-18800</v>
      </c>
      <c r="G70" s="115">
        <f t="shared" si="2"/>
        <v>0</v>
      </c>
    </row>
    <row r="71" spans="1:7" ht="18.75" customHeight="1" x14ac:dyDescent="0.2">
      <c r="A71" s="371">
        <v>7820</v>
      </c>
      <c r="B71" s="118" t="s">
        <v>66</v>
      </c>
      <c r="C71" s="109">
        <v>-2600</v>
      </c>
      <c r="D71" s="91"/>
      <c r="E71" s="91"/>
      <c r="F71" s="91">
        <f>VLOOKUP(A71,'2. Fibu-Saldenliste (strukt.)'!A:C,3,FALSE)</f>
        <v>-2600</v>
      </c>
      <c r="G71" s="115">
        <f t="shared" si="2"/>
        <v>0</v>
      </c>
    </row>
    <row r="72" spans="1:7" ht="18.75" customHeight="1" x14ac:dyDescent="0.2">
      <c r="A72" s="371">
        <v>7840</v>
      </c>
      <c r="B72" s="118" t="s">
        <v>68</v>
      </c>
      <c r="C72" s="109">
        <v>-2600</v>
      </c>
      <c r="D72" s="91"/>
      <c r="E72" s="91"/>
      <c r="F72" s="91">
        <f>VLOOKUP(A72,'2. Fibu-Saldenliste (strukt.)'!A:C,3,FALSE)</f>
        <v>-2600</v>
      </c>
      <c r="G72" s="115">
        <f t="shared" si="2"/>
        <v>0</v>
      </c>
    </row>
    <row r="73" spans="1:7" ht="18.75" customHeight="1" x14ac:dyDescent="0.2">
      <c r="A73" s="371">
        <v>7850</v>
      </c>
      <c r="B73" s="118" t="s">
        <v>69</v>
      </c>
      <c r="C73" s="109">
        <v>-400</v>
      </c>
      <c r="D73" s="91"/>
      <c r="E73" s="91"/>
      <c r="F73" s="91">
        <f>VLOOKUP(A73,'2. Fibu-Saldenliste (strukt.)'!A:C,3,FALSE)</f>
        <v>-400</v>
      </c>
      <c r="G73" s="115">
        <f t="shared" si="2"/>
        <v>0</v>
      </c>
    </row>
    <row r="74" spans="1:7" ht="18.75" customHeight="1" x14ac:dyDescent="0.2">
      <c r="A74" s="371">
        <v>7880</v>
      </c>
      <c r="B74" s="118" t="s">
        <v>70</v>
      </c>
      <c r="C74" s="109">
        <v>-500</v>
      </c>
      <c r="D74" s="98">
        <f>SUM(C39:C74)</f>
        <v>-308400</v>
      </c>
      <c r="E74" s="91"/>
      <c r="F74" s="91">
        <f>VLOOKUP(A74,'2. Fibu-Saldenliste (strukt.)'!A:C,3,FALSE)</f>
        <v>-500</v>
      </c>
      <c r="G74" s="115">
        <f t="shared" si="2"/>
        <v>0</v>
      </c>
    </row>
    <row r="75" spans="1:7" ht="18.75" customHeight="1" x14ac:dyDescent="0.2">
      <c r="A75" s="372"/>
      <c r="B75" s="372" t="s">
        <v>413</v>
      </c>
      <c r="C75" s="109">
        <f>SUM(C39:C74)</f>
        <v>-308400</v>
      </c>
      <c r="D75" s="98"/>
      <c r="E75" s="98"/>
      <c r="F75" s="91"/>
      <c r="G75" s="115"/>
    </row>
    <row r="76" spans="1:7" ht="18.75" customHeight="1" x14ac:dyDescent="0.2">
      <c r="A76" s="371">
        <v>8100</v>
      </c>
      <c r="B76" s="139" t="s">
        <v>392</v>
      </c>
      <c r="C76" s="109">
        <v>100</v>
      </c>
      <c r="D76" s="91"/>
      <c r="E76" s="91"/>
      <c r="F76" s="91">
        <f>VLOOKUP(A76,'2. Fibu-Saldenliste (strukt.)'!A:C,3,FALSE)</f>
        <v>100</v>
      </c>
      <c r="G76" s="115">
        <f t="shared" ref="G76:G80" si="3">F76-C76</f>
        <v>0</v>
      </c>
    </row>
    <row r="77" spans="1:7" ht="18.75" customHeight="1" x14ac:dyDescent="0.2">
      <c r="A77" s="371">
        <v>8130</v>
      </c>
      <c r="B77" s="118" t="s">
        <v>94</v>
      </c>
      <c r="C77" s="109">
        <v>1400</v>
      </c>
      <c r="D77" s="91"/>
      <c r="E77" s="91"/>
      <c r="F77" s="91">
        <f>VLOOKUP(A77,'2. Fibu-Saldenliste (strukt.)'!A:C,3,FALSE)</f>
        <v>1400</v>
      </c>
      <c r="G77" s="115">
        <f t="shared" si="3"/>
        <v>0</v>
      </c>
    </row>
    <row r="78" spans="1:7" ht="18.75" customHeight="1" x14ac:dyDescent="0.2">
      <c r="A78" s="371">
        <v>8300</v>
      </c>
      <c r="B78" s="139" t="s">
        <v>393</v>
      </c>
      <c r="C78" s="109">
        <v>-18700</v>
      </c>
      <c r="E78" s="98">
        <f>SUM(C5:C78)</f>
        <v>171200</v>
      </c>
      <c r="F78" s="91">
        <f>VLOOKUP(A78,'2. Fibu-Saldenliste (strukt.)'!A:C,3,FALSE)</f>
        <v>-18700</v>
      </c>
      <c r="G78" s="115">
        <f t="shared" si="3"/>
        <v>0</v>
      </c>
    </row>
    <row r="79" spans="1:7" ht="18.75" customHeight="1" x14ac:dyDescent="0.2">
      <c r="A79" s="371">
        <v>8560</v>
      </c>
      <c r="B79" s="139" t="s">
        <v>251</v>
      </c>
      <c r="C79" s="109">
        <v>-10500</v>
      </c>
      <c r="D79" s="91"/>
      <c r="E79" s="91"/>
      <c r="F79" s="91">
        <f>VLOOKUP(A79,'2. Fibu-Saldenliste (strukt.)'!A:C,3,FALSE)</f>
        <v>-10500</v>
      </c>
      <c r="G79" s="115">
        <f t="shared" si="3"/>
        <v>0</v>
      </c>
    </row>
    <row r="80" spans="1:7" ht="18.75" customHeight="1" x14ac:dyDescent="0.2">
      <c r="A80" s="371">
        <v>8570</v>
      </c>
      <c r="B80" s="139" t="s">
        <v>252</v>
      </c>
      <c r="C80" s="109">
        <f>-ROUND((E78*25%)+C79,-2)</f>
        <v>-32300</v>
      </c>
      <c r="D80" s="98">
        <f>SUM(C76:C80)</f>
        <v>-60000</v>
      </c>
      <c r="E80" s="91"/>
      <c r="F80" s="91">
        <f>VLOOKUP(A80,'2. Fibu-Saldenliste (strukt.)'!A:C,3,FALSE)</f>
        <v>-32300</v>
      </c>
      <c r="G80" s="115">
        <f t="shared" si="3"/>
        <v>0</v>
      </c>
    </row>
    <row r="81" spans="1:7" ht="18.75" customHeight="1" x14ac:dyDescent="0.2">
      <c r="A81" s="372"/>
      <c r="B81" s="372" t="s">
        <v>414</v>
      </c>
      <c r="C81" s="109">
        <f>SUM(C76:C80)</f>
        <v>-60000</v>
      </c>
      <c r="D81" s="98"/>
      <c r="E81" s="98"/>
      <c r="F81" s="91"/>
      <c r="G81" s="115"/>
    </row>
    <row r="82" spans="1:7" ht="18.75" customHeight="1" x14ac:dyDescent="0.2">
      <c r="C82" s="112">
        <f>C16+C21+C38+C75+C81</f>
        <v>34200</v>
      </c>
      <c r="D82" s="112">
        <f>SUM(D5:D80)</f>
        <v>34200</v>
      </c>
      <c r="F82" s="91"/>
      <c r="G82" s="115"/>
    </row>
    <row r="83" spans="1:7" ht="18.75" customHeight="1" x14ac:dyDescent="0.2"/>
    <row r="84" spans="1:7" ht="18.75" customHeight="1" x14ac:dyDescent="0.2"/>
    <row r="85" spans="1:7" ht="18.75" customHeight="1" x14ac:dyDescent="0.2"/>
    <row r="86" spans="1:7" ht="18.75" customHeight="1" x14ac:dyDescent="0.2"/>
    <row r="87" spans="1:7" ht="18.75" customHeight="1" x14ac:dyDescent="0.2"/>
    <row r="88" spans="1:7" ht="18.75" customHeight="1" x14ac:dyDescent="0.2"/>
    <row r="89" spans="1:7" ht="18.75" customHeight="1" x14ac:dyDescent="0.2"/>
    <row r="90" spans="1:7" ht="18.75" customHeight="1" x14ac:dyDescent="0.2"/>
    <row r="91" spans="1:7" ht="18.75" customHeight="1" x14ac:dyDescent="0.2"/>
    <row r="92" spans="1:7" ht="18.75" customHeight="1" x14ac:dyDescent="0.2"/>
    <row r="93" spans="1:7" ht="18.75" customHeight="1" x14ac:dyDescent="0.2"/>
    <row r="94" spans="1:7" ht="18.75" customHeight="1" x14ac:dyDescent="0.2"/>
    <row r="95" spans="1:7" ht="18.75" customHeight="1" x14ac:dyDescent="0.2"/>
    <row r="96" spans="1:7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</sheetData>
  <sortState ref="A5:D74">
    <sortCondition ref="A5:A7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9"/>
  <sheetViews>
    <sheetView zoomScaleNormal="100" workbookViewId="0">
      <pane ySplit="3" topLeftCell="A4" activePane="bottomLeft" state="frozen"/>
      <selection pane="bottomLeft"/>
    </sheetView>
  </sheetViews>
  <sheetFormatPr baseColWidth="10" defaultRowHeight="12.75" outlineLevelCol="1" x14ac:dyDescent="0.2"/>
  <cols>
    <col min="1" max="1" width="7.7109375" style="88" customWidth="1"/>
    <col min="2" max="2" width="47.7109375" style="92" bestFit="1" customWidth="1"/>
    <col min="3" max="3" width="14.5703125" style="95" customWidth="1"/>
    <col min="4" max="4" width="7.7109375" style="91" bestFit="1" customWidth="1"/>
    <col min="5" max="5" width="0" style="91" hidden="1" customWidth="1" outlineLevel="1"/>
    <col min="6" max="6" width="11.42578125" style="91" collapsed="1"/>
    <col min="7" max="16384" width="11.42578125" style="91"/>
  </cols>
  <sheetData>
    <row r="1" spans="1:5" ht="18" x14ac:dyDescent="0.2">
      <c r="A1" s="256" t="s">
        <v>243</v>
      </c>
      <c r="B1" s="81"/>
      <c r="C1" s="238" t="s">
        <v>382</v>
      </c>
    </row>
    <row r="2" spans="1:5" x14ac:dyDescent="0.2">
      <c r="A2" s="257"/>
      <c r="B2" s="95"/>
    </row>
    <row r="3" spans="1:5" ht="15.75" x14ac:dyDescent="0.2">
      <c r="A3" s="258" t="s">
        <v>242</v>
      </c>
      <c r="B3" s="80"/>
      <c r="C3" s="80" t="s">
        <v>202</v>
      </c>
    </row>
    <row r="4" spans="1:5" x14ac:dyDescent="0.2">
      <c r="C4" s="91"/>
    </row>
    <row r="5" spans="1:5" x14ac:dyDescent="0.2">
      <c r="B5" s="96" t="s">
        <v>9</v>
      </c>
      <c r="C5" s="98"/>
    </row>
    <row r="6" spans="1:5" x14ac:dyDescent="0.2">
      <c r="B6" s="93" t="s">
        <v>10</v>
      </c>
      <c r="C6" s="98"/>
    </row>
    <row r="7" spans="1:5" x14ac:dyDescent="0.2">
      <c r="A7" s="88">
        <v>4000</v>
      </c>
      <c r="B7" s="91" t="s">
        <v>6</v>
      </c>
      <c r="C7" s="98">
        <f>VLOOKUP(A7,'1. Fibu-Saldenliste (original)'!A:C,3,FALSE)</f>
        <v>1689400</v>
      </c>
    </row>
    <row r="8" spans="1:5" x14ac:dyDescent="0.2">
      <c r="A8" s="88">
        <v>4050</v>
      </c>
      <c r="B8" s="91" t="s">
        <v>7</v>
      </c>
      <c r="C8" s="98">
        <f>VLOOKUP(A8,'1. Fibu-Saldenliste (original)'!A:C,3,FALSE)</f>
        <v>85600</v>
      </c>
    </row>
    <row r="9" spans="1:5" x14ac:dyDescent="0.2">
      <c r="B9" s="253" t="s">
        <v>174</v>
      </c>
      <c r="C9" s="99">
        <f>SUM(C7:C8)</f>
        <v>1775000</v>
      </c>
    </row>
    <row r="10" spans="1:5" x14ac:dyDescent="0.2">
      <c r="B10" s="93"/>
      <c r="C10" s="109"/>
    </row>
    <row r="11" spans="1:5" x14ac:dyDescent="0.2">
      <c r="B11" s="93" t="s">
        <v>11</v>
      </c>
      <c r="C11" s="98"/>
    </row>
    <row r="12" spans="1:5" x14ac:dyDescent="0.2">
      <c r="A12" s="88">
        <v>4400</v>
      </c>
      <c r="B12" s="91" t="s">
        <v>8</v>
      </c>
      <c r="C12" s="98">
        <f>VLOOKUP(A12,'1. Fibu-Saldenliste (original)'!A:C,3,FALSE)</f>
        <v>-3300</v>
      </c>
    </row>
    <row r="13" spans="1:5" x14ac:dyDescent="0.2">
      <c r="B13" s="253" t="s">
        <v>226</v>
      </c>
      <c r="C13" s="99">
        <f>C12</f>
        <v>-3300</v>
      </c>
      <c r="E13" s="128">
        <f>C13/C9</f>
        <v>-1.8591549295774647E-3</v>
      </c>
    </row>
    <row r="14" spans="1:5" x14ac:dyDescent="0.2">
      <c r="B14" s="93"/>
      <c r="C14" s="99"/>
    </row>
    <row r="15" spans="1:5" x14ac:dyDescent="0.2">
      <c r="B15" s="129" t="s">
        <v>245</v>
      </c>
      <c r="C15" s="216">
        <f>C9+C13</f>
        <v>1771700</v>
      </c>
      <c r="D15" s="225">
        <f>C15/C$21</f>
        <v>1.017282958199357</v>
      </c>
    </row>
    <row r="16" spans="1:5" x14ac:dyDescent="0.2">
      <c r="B16" s="93"/>
      <c r="C16" s="102"/>
    </row>
    <row r="17" spans="1:4" x14ac:dyDescent="0.2">
      <c r="B17" s="96" t="s">
        <v>13</v>
      </c>
      <c r="C17" s="101"/>
    </row>
    <row r="18" spans="1:4" x14ac:dyDescent="0.2">
      <c r="A18" s="88">
        <v>4540</v>
      </c>
      <c r="B18" s="91" t="s">
        <v>16</v>
      </c>
      <c r="C18" s="98">
        <f>VLOOKUP(A18,'1. Fibu-Saldenliste (original)'!A:C,3,FALSE)</f>
        <v>-30100</v>
      </c>
    </row>
    <row r="19" spans="1:4" x14ac:dyDescent="0.2">
      <c r="B19" s="253" t="s">
        <v>227</v>
      </c>
      <c r="C19" s="99">
        <f>SUM(C18:C18)</f>
        <v>-30100</v>
      </c>
    </row>
    <row r="20" spans="1:4" x14ac:dyDescent="0.2">
      <c r="B20" s="93"/>
      <c r="C20" s="99"/>
    </row>
    <row r="21" spans="1:4" x14ac:dyDescent="0.2">
      <c r="B21" s="129" t="s">
        <v>246</v>
      </c>
      <c r="C21" s="216">
        <f>C19+C15</f>
        <v>1741600</v>
      </c>
      <c r="D21" s="225">
        <f>C21/C$21</f>
        <v>1</v>
      </c>
    </row>
    <row r="22" spans="1:4" x14ac:dyDescent="0.2">
      <c r="B22" s="93"/>
      <c r="C22" s="102"/>
    </row>
    <row r="23" spans="1:4" x14ac:dyDescent="0.2">
      <c r="B23" s="96" t="s">
        <v>244</v>
      </c>
      <c r="C23" s="98"/>
    </row>
    <row r="24" spans="1:4" x14ac:dyDescent="0.2">
      <c r="B24" s="93" t="s">
        <v>24</v>
      </c>
      <c r="C24" s="98"/>
    </row>
    <row r="25" spans="1:4" x14ac:dyDescent="0.2">
      <c r="A25" s="88">
        <v>5000</v>
      </c>
      <c r="B25" s="91" t="s">
        <v>3</v>
      </c>
      <c r="C25" s="98">
        <f>VLOOKUP(A25,'1. Fibu-Saldenliste (original)'!A:C,3,FALSE)</f>
        <v>-113000</v>
      </c>
    </row>
    <row r="26" spans="1:4" x14ac:dyDescent="0.2">
      <c r="A26" s="88">
        <v>4520</v>
      </c>
      <c r="B26" s="91" t="s">
        <v>15</v>
      </c>
      <c r="C26" s="98">
        <f>VLOOKUP(A26,'1. Fibu-Saldenliste (original)'!A:C,3,FALSE)</f>
        <v>-5700</v>
      </c>
    </row>
    <row r="27" spans="1:4" x14ac:dyDescent="0.2">
      <c r="A27" s="88">
        <v>5100</v>
      </c>
      <c r="B27" s="91" t="s">
        <v>25</v>
      </c>
      <c r="C27" s="98">
        <f>VLOOKUP(A27,'1. Fibu-Saldenliste (original)'!A:C,3,FALSE)</f>
        <v>-27800</v>
      </c>
    </row>
    <row r="28" spans="1:4" x14ac:dyDescent="0.2">
      <c r="A28" s="88">
        <v>5200</v>
      </c>
      <c r="B28" s="91" t="s">
        <v>26</v>
      </c>
      <c r="C28" s="98">
        <f>VLOOKUP(A28,'1. Fibu-Saldenliste (original)'!A:C,3,FALSE)</f>
        <v>-665400</v>
      </c>
    </row>
    <row r="29" spans="1:4" x14ac:dyDescent="0.2">
      <c r="A29" s="88">
        <v>4500</v>
      </c>
      <c r="B29" s="91" t="s">
        <v>14</v>
      </c>
      <c r="C29" s="98">
        <f>VLOOKUP(A29,'1. Fibu-Saldenliste (original)'!A:C,3,FALSE)</f>
        <v>9100</v>
      </c>
    </row>
    <row r="30" spans="1:4" x14ac:dyDescent="0.2">
      <c r="A30" s="88">
        <v>5250</v>
      </c>
      <c r="B30" s="91" t="s">
        <v>27</v>
      </c>
      <c r="C30" s="98">
        <f>VLOOKUP(A30,'1. Fibu-Saldenliste (original)'!A:C,3,FALSE)</f>
        <v>-2100</v>
      </c>
    </row>
    <row r="31" spans="1:4" x14ac:dyDescent="0.2">
      <c r="B31" s="253" t="s">
        <v>28</v>
      </c>
      <c r="C31" s="100">
        <f>SUM(C25:C30)</f>
        <v>-804900</v>
      </c>
      <c r="D31" s="193">
        <f>C31/C$21</f>
        <v>-0.46216123105190632</v>
      </c>
    </row>
    <row r="32" spans="1:4" x14ac:dyDescent="0.2">
      <c r="B32" s="93"/>
      <c r="C32" s="100"/>
    </row>
    <row r="33" spans="1:5" x14ac:dyDescent="0.2">
      <c r="B33" s="129" t="s">
        <v>228</v>
      </c>
      <c r="C33" s="216">
        <f>C31+C21</f>
        <v>936700</v>
      </c>
      <c r="D33" s="225">
        <f>C33/C$21</f>
        <v>0.53783876894809368</v>
      </c>
    </row>
    <row r="34" spans="1:5" x14ac:dyDescent="0.2">
      <c r="C34" s="102"/>
    </row>
    <row r="35" spans="1:5" x14ac:dyDescent="0.2">
      <c r="B35" s="96" t="s">
        <v>247</v>
      </c>
      <c r="C35" s="98"/>
    </row>
    <row r="36" spans="1:5" x14ac:dyDescent="0.2">
      <c r="B36" s="93" t="s">
        <v>249</v>
      </c>
      <c r="C36" s="98"/>
    </row>
    <row r="37" spans="1:5" x14ac:dyDescent="0.2">
      <c r="A37" s="88">
        <v>6000</v>
      </c>
      <c r="B37" s="91" t="s">
        <v>30</v>
      </c>
      <c r="C37" s="98">
        <f>VLOOKUP(A37,'1. Fibu-Saldenliste (original)'!A:C,3,FALSE)</f>
        <v>-281000</v>
      </c>
    </row>
    <row r="38" spans="1:5" x14ac:dyDescent="0.2">
      <c r="A38" s="88">
        <v>6010</v>
      </c>
      <c r="B38" s="106" t="s">
        <v>274</v>
      </c>
      <c r="C38" s="98">
        <f>VLOOKUP(A38,'1. Fibu-Saldenliste (original)'!A:C,3,FALSE)</f>
        <v>-46800</v>
      </c>
      <c r="E38" s="113">
        <f>C38/C37</f>
        <v>0.16654804270462634</v>
      </c>
    </row>
    <row r="39" spans="1:5" x14ac:dyDescent="0.2">
      <c r="B39" s="253" t="s">
        <v>229</v>
      </c>
      <c r="C39" s="99">
        <f>SUM(C37:C38)</f>
        <v>-327800</v>
      </c>
    </row>
    <row r="40" spans="1:5" x14ac:dyDescent="0.2">
      <c r="A40" s="88">
        <v>6500</v>
      </c>
      <c r="B40" s="106" t="s">
        <v>212</v>
      </c>
      <c r="C40" s="98">
        <f>VLOOKUP(A40,'1. Fibu-Saldenliste (original)'!A:C,3,FALSE)</f>
        <v>-70500</v>
      </c>
      <c r="E40" s="113">
        <f t="shared" ref="E40:E45" si="0">C40/C$39</f>
        <v>0.21507016473459425</v>
      </c>
    </row>
    <row r="41" spans="1:5" x14ac:dyDescent="0.2">
      <c r="A41" s="88">
        <v>6600</v>
      </c>
      <c r="B41" s="106" t="s">
        <v>206</v>
      </c>
      <c r="C41" s="98">
        <f>VLOOKUP(A41,'1. Fibu-Saldenliste (original)'!A:C,3,FALSE)</f>
        <v>-14800</v>
      </c>
      <c r="E41" s="113">
        <f t="shared" si="0"/>
        <v>4.5149481391092129E-2</v>
      </c>
    </row>
    <row r="42" spans="1:5" x14ac:dyDescent="0.2">
      <c r="A42" s="88">
        <v>6620</v>
      </c>
      <c r="B42" s="106" t="s">
        <v>207</v>
      </c>
      <c r="C42" s="98">
        <f>VLOOKUP(A42,'1. Fibu-Saldenliste (original)'!A:C,3,FALSE)</f>
        <v>-1300</v>
      </c>
      <c r="E42" s="113">
        <f t="shared" si="0"/>
        <v>3.9658328248932274E-3</v>
      </c>
    </row>
    <row r="43" spans="1:5" x14ac:dyDescent="0.2">
      <c r="A43" s="88">
        <v>6640</v>
      </c>
      <c r="B43" s="106" t="s">
        <v>208</v>
      </c>
      <c r="C43" s="98">
        <f>VLOOKUP(A43,'1. Fibu-Saldenliste (original)'!A:C,3,FALSE)</f>
        <v>-9800</v>
      </c>
      <c r="E43" s="113">
        <f t="shared" si="0"/>
        <v>2.9896278218425869E-2</v>
      </c>
    </row>
    <row r="44" spans="1:5" x14ac:dyDescent="0.2">
      <c r="A44" s="88">
        <v>6660</v>
      </c>
      <c r="B44" s="106" t="s">
        <v>213</v>
      </c>
      <c r="C44" s="98">
        <f>VLOOKUP(A44,'1. Fibu-Saldenliste (original)'!A:C,3,FALSE)</f>
        <v>-5000</v>
      </c>
      <c r="E44" s="107">
        <f t="shared" si="0"/>
        <v>1.525320317266626E-2</v>
      </c>
    </row>
    <row r="45" spans="1:5" x14ac:dyDescent="0.2">
      <c r="B45" s="253" t="s">
        <v>230</v>
      </c>
      <c r="C45" s="99">
        <f>SUM(C40:C44)</f>
        <v>-101400</v>
      </c>
      <c r="E45" s="107">
        <f t="shared" si="0"/>
        <v>0.30933496034167174</v>
      </c>
    </row>
    <row r="46" spans="1:5" x14ac:dyDescent="0.2">
      <c r="B46" s="253" t="s">
        <v>235</v>
      </c>
      <c r="C46" s="100">
        <f>C45+C39</f>
        <v>-429200</v>
      </c>
      <c r="D46" s="193">
        <f>C46/C$21</f>
        <v>-0.24644005512172715</v>
      </c>
    </row>
    <row r="47" spans="1:5" x14ac:dyDescent="0.2">
      <c r="B47" s="93"/>
      <c r="C47" s="100"/>
    </row>
    <row r="48" spans="1:5" x14ac:dyDescent="0.2">
      <c r="B48" s="129" t="s">
        <v>224</v>
      </c>
      <c r="C48" s="216">
        <f>C46+C33</f>
        <v>507500</v>
      </c>
      <c r="D48" s="225">
        <f>C48/C$21</f>
        <v>0.29139871382636656</v>
      </c>
    </row>
    <row r="49" spans="1:5" x14ac:dyDescent="0.2">
      <c r="B49" s="114"/>
      <c r="C49" s="102"/>
    </row>
    <row r="50" spans="1:5" x14ac:dyDescent="0.2">
      <c r="B50" s="96" t="s">
        <v>248</v>
      </c>
      <c r="C50" s="98"/>
    </row>
    <row r="51" spans="1:5" x14ac:dyDescent="0.2">
      <c r="B51" s="93" t="s">
        <v>31</v>
      </c>
      <c r="C51" s="98"/>
    </row>
    <row r="52" spans="1:5" x14ac:dyDescent="0.2">
      <c r="A52" s="88">
        <v>6200</v>
      </c>
      <c r="B52" s="91" t="s">
        <v>31</v>
      </c>
      <c r="C52" s="98">
        <f>VLOOKUP(A52,'1. Fibu-Saldenliste (original)'!A:C,3,FALSE)</f>
        <v>-85000</v>
      </c>
    </row>
    <row r="53" spans="1:5" x14ac:dyDescent="0.2">
      <c r="A53" s="88">
        <v>6210</v>
      </c>
      <c r="B53" s="106" t="s">
        <v>275</v>
      </c>
      <c r="C53" s="98">
        <f>VLOOKUP(A53,'1. Fibu-Saldenliste (original)'!A:C,3,FALSE)</f>
        <v>-14200</v>
      </c>
      <c r="E53" s="113">
        <f>C53/C52</f>
        <v>0.16705882352941176</v>
      </c>
    </row>
    <row r="54" spans="1:5" x14ac:dyDescent="0.2">
      <c r="B54" s="253" t="s">
        <v>231</v>
      </c>
      <c r="C54" s="99">
        <f>SUM(C52:C53)</f>
        <v>-99200</v>
      </c>
    </row>
    <row r="55" spans="1:5" x14ac:dyDescent="0.2">
      <c r="A55" s="88">
        <v>6550</v>
      </c>
      <c r="B55" s="106" t="s">
        <v>205</v>
      </c>
      <c r="C55" s="98">
        <f>VLOOKUP(A55,'1. Fibu-Saldenliste (original)'!A:C,3,FALSE)</f>
        <v>-21300</v>
      </c>
      <c r="E55" s="113">
        <f t="shared" ref="E55:E60" si="1">C55/C$54</f>
        <v>0.21471774193548387</v>
      </c>
    </row>
    <row r="56" spans="1:5" x14ac:dyDescent="0.2">
      <c r="A56" s="88">
        <v>6610</v>
      </c>
      <c r="B56" s="106" t="s">
        <v>209</v>
      </c>
      <c r="C56" s="98">
        <f>VLOOKUP(A56,'1. Fibu-Saldenliste (original)'!A:C,3,FALSE)</f>
        <v>-4500</v>
      </c>
      <c r="E56" s="113">
        <f t="shared" si="1"/>
        <v>4.5362903225806453E-2</v>
      </c>
    </row>
    <row r="57" spans="1:5" x14ac:dyDescent="0.2">
      <c r="A57" s="88">
        <v>6630</v>
      </c>
      <c r="B57" s="106" t="s">
        <v>210</v>
      </c>
      <c r="C57" s="98">
        <f>VLOOKUP(A57,'1. Fibu-Saldenliste (original)'!A:C,3,FALSE)</f>
        <v>-400</v>
      </c>
      <c r="E57" s="113">
        <f t="shared" si="1"/>
        <v>4.0322580645161289E-3</v>
      </c>
    </row>
    <row r="58" spans="1:5" x14ac:dyDescent="0.2">
      <c r="A58" s="88">
        <v>6650</v>
      </c>
      <c r="B58" s="106" t="s">
        <v>211</v>
      </c>
      <c r="C58" s="98">
        <f>VLOOKUP(A58,'1. Fibu-Saldenliste (original)'!A:C,3,FALSE)</f>
        <v>-3000</v>
      </c>
      <c r="E58" s="113">
        <f t="shared" si="1"/>
        <v>3.0241935483870969E-2</v>
      </c>
    </row>
    <row r="59" spans="1:5" x14ac:dyDescent="0.2">
      <c r="A59" s="88">
        <v>6670</v>
      </c>
      <c r="B59" s="106" t="s">
        <v>214</v>
      </c>
      <c r="C59" s="98">
        <f>VLOOKUP(A59,'1. Fibu-Saldenliste (original)'!A:C,3,FALSE)</f>
        <v>-1500</v>
      </c>
      <c r="E59" s="107">
        <f t="shared" si="1"/>
        <v>1.5120967741935484E-2</v>
      </c>
    </row>
    <row r="60" spans="1:5" x14ac:dyDescent="0.2">
      <c r="B60" s="253" t="s">
        <v>232</v>
      </c>
      <c r="C60" s="99">
        <f>SUM(C55:C59)</f>
        <v>-30700</v>
      </c>
      <c r="E60" s="107">
        <f t="shared" si="1"/>
        <v>0.30947580645161288</v>
      </c>
    </row>
    <row r="61" spans="1:5" x14ac:dyDescent="0.2">
      <c r="B61" s="253" t="s">
        <v>233</v>
      </c>
      <c r="C61" s="100">
        <f>C60+C54</f>
        <v>-129900</v>
      </c>
    </row>
    <row r="62" spans="1:5" x14ac:dyDescent="0.2">
      <c r="A62" s="88">
        <v>6700</v>
      </c>
      <c r="B62" s="106" t="s">
        <v>200</v>
      </c>
      <c r="C62" s="98">
        <f>VLOOKUP(A62,'1. Fibu-Saldenliste (original)'!A:C,3,FALSE)</f>
        <v>-2600</v>
      </c>
    </row>
    <row r="63" spans="1:5" x14ac:dyDescent="0.2">
      <c r="A63" s="88">
        <v>6800</v>
      </c>
      <c r="B63" s="91" t="s">
        <v>34</v>
      </c>
      <c r="C63" s="98">
        <f>VLOOKUP(A63,'1. Fibu-Saldenliste (original)'!A:C,3,FALSE)</f>
        <v>-2000</v>
      </c>
    </row>
    <row r="64" spans="1:5" x14ac:dyDescent="0.2">
      <c r="B64" s="253" t="s">
        <v>234</v>
      </c>
      <c r="C64" s="99">
        <f t="shared" ref="C64" si="2">SUM(C62:C63)</f>
        <v>-4600</v>
      </c>
    </row>
    <row r="65" spans="1:4" x14ac:dyDescent="0.2">
      <c r="B65" s="253" t="s">
        <v>236</v>
      </c>
      <c r="C65" s="100">
        <f>C64+C61</f>
        <v>-134500</v>
      </c>
      <c r="D65" s="193">
        <f>C65/C$21</f>
        <v>-7.722783647220946E-2</v>
      </c>
    </row>
    <row r="66" spans="1:4" x14ac:dyDescent="0.2">
      <c r="B66" s="93"/>
      <c r="C66" s="100"/>
    </row>
    <row r="67" spans="1:4" x14ac:dyDescent="0.2">
      <c r="B67" s="129" t="s">
        <v>223</v>
      </c>
      <c r="C67" s="216">
        <f>C65+C48</f>
        <v>373000</v>
      </c>
      <c r="D67" s="225">
        <f>C67/C$21</f>
        <v>0.2141708773541571</v>
      </c>
    </row>
    <row r="68" spans="1:4" x14ac:dyDescent="0.2">
      <c r="B68" s="114"/>
      <c r="C68" s="102"/>
    </row>
    <row r="69" spans="1:4" x14ac:dyDescent="0.2">
      <c r="B69" s="96" t="s">
        <v>17</v>
      </c>
      <c r="C69" s="98"/>
    </row>
    <row r="70" spans="1:4" x14ac:dyDescent="0.2">
      <c r="A70" s="88">
        <v>4800</v>
      </c>
      <c r="B70" s="91" t="s">
        <v>19</v>
      </c>
      <c r="C70" s="98">
        <f>VLOOKUP(A70,'1. Fibu-Saldenliste (original)'!A:C,3,FALSE)</f>
        <v>6700</v>
      </c>
    </row>
    <row r="71" spans="1:4" x14ac:dyDescent="0.2">
      <c r="A71" s="88">
        <v>4820</v>
      </c>
      <c r="B71" s="91" t="s">
        <v>18</v>
      </c>
      <c r="C71" s="98">
        <f>VLOOKUP(A71,'1. Fibu-Saldenliste (original)'!A:C,3,FALSE)</f>
        <v>1800</v>
      </c>
    </row>
    <row r="72" spans="1:4" x14ac:dyDescent="0.2">
      <c r="A72" s="88">
        <v>4840</v>
      </c>
      <c r="B72" s="91" t="s">
        <v>20</v>
      </c>
      <c r="C72" s="98">
        <f>VLOOKUP(A72,'1. Fibu-Saldenliste (original)'!A:C,3,FALSE)</f>
        <v>13000</v>
      </c>
    </row>
    <row r="73" spans="1:4" x14ac:dyDescent="0.2">
      <c r="A73" s="88">
        <v>4860</v>
      </c>
      <c r="B73" s="91" t="s">
        <v>21</v>
      </c>
      <c r="C73" s="98">
        <f>VLOOKUP(A73,'1. Fibu-Saldenliste (original)'!A:C,3,FALSE)</f>
        <v>4100</v>
      </c>
    </row>
    <row r="74" spans="1:4" x14ac:dyDescent="0.2">
      <c r="A74" s="88">
        <v>4880</v>
      </c>
      <c r="B74" s="91" t="s">
        <v>22</v>
      </c>
      <c r="C74" s="98">
        <f>VLOOKUP(A74,'1. Fibu-Saldenliste (original)'!A:C,3,FALSE)</f>
        <v>4000</v>
      </c>
    </row>
    <row r="75" spans="1:4" x14ac:dyDescent="0.2">
      <c r="B75" s="253" t="s">
        <v>237</v>
      </c>
      <c r="C75" s="100">
        <f>SUM(C70:C74)</f>
        <v>29600</v>
      </c>
      <c r="D75" s="193">
        <f>C75/C$21</f>
        <v>1.6995865870463943E-2</v>
      </c>
    </row>
    <row r="76" spans="1:4" x14ac:dyDescent="0.2">
      <c r="B76" s="93"/>
      <c r="C76" s="99"/>
    </row>
    <row r="77" spans="1:4" x14ac:dyDescent="0.2">
      <c r="B77" s="129" t="s">
        <v>222</v>
      </c>
      <c r="C77" s="216">
        <f>C75+C67</f>
        <v>402600</v>
      </c>
      <c r="D77" s="225">
        <f>C77/C$21</f>
        <v>0.23116674322462105</v>
      </c>
    </row>
    <row r="78" spans="1:4" x14ac:dyDescent="0.2">
      <c r="B78" s="114"/>
      <c r="C78" s="102"/>
    </row>
    <row r="79" spans="1:4" x14ac:dyDescent="0.2">
      <c r="B79" s="96" t="s">
        <v>35</v>
      </c>
      <c r="C79" s="98"/>
    </row>
    <row r="80" spans="1:4" x14ac:dyDescent="0.2">
      <c r="A80" s="88">
        <v>7010</v>
      </c>
      <c r="B80" s="106" t="s">
        <v>36</v>
      </c>
      <c r="C80" s="98">
        <f>VLOOKUP(A80,'1. Fibu-Saldenliste (original)'!A:C,3,FALSE)</f>
        <v>-67600</v>
      </c>
    </row>
    <row r="81" spans="1:4" x14ac:dyDescent="0.2">
      <c r="A81" s="88">
        <v>7060</v>
      </c>
      <c r="B81" s="91" t="s">
        <v>37</v>
      </c>
      <c r="C81" s="98">
        <f>VLOOKUP(A81,'1. Fibu-Saldenliste (original)'!A:C,3,FALSE)</f>
        <v>-3400</v>
      </c>
    </row>
    <row r="82" spans="1:4" x14ac:dyDescent="0.2">
      <c r="B82" s="253" t="s">
        <v>238</v>
      </c>
      <c r="C82" s="100">
        <f t="shared" ref="C82" si="3">SUM(C80:C81)</f>
        <v>-71000</v>
      </c>
      <c r="D82" s="193">
        <f>C82/C$21</f>
        <v>-4.076711070280202E-2</v>
      </c>
    </row>
    <row r="83" spans="1:4" x14ac:dyDescent="0.2">
      <c r="B83" s="93"/>
      <c r="C83" s="102"/>
    </row>
    <row r="84" spans="1:4" x14ac:dyDescent="0.2">
      <c r="B84" s="96" t="s">
        <v>38</v>
      </c>
      <c r="C84" s="98"/>
    </row>
    <row r="85" spans="1:4" x14ac:dyDescent="0.2">
      <c r="B85" s="93" t="s">
        <v>39</v>
      </c>
      <c r="C85" s="98"/>
    </row>
    <row r="86" spans="1:4" x14ac:dyDescent="0.2">
      <c r="A86" s="88">
        <v>7610</v>
      </c>
      <c r="B86" s="91" t="s">
        <v>40</v>
      </c>
      <c r="C86" s="98">
        <f>VLOOKUP(A86,'1. Fibu-Saldenliste (original)'!A:C,3,FALSE)</f>
        <v>-500</v>
      </c>
    </row>
    <row r="87" spans="1:4" x14ac:dyDescent="0.2">
      <c r="A87" s="88">
        <v>7660</v>
      </c>
      <c r="B87" s="91" t="s">
        <v>41</v>
      </c>
      <c r="C87" s="98">
        <f>VLOOKUP(A87,'1. Fibu-Saldenliste (original)'!A:C,3,FALSE)</f>
        <v>-600</v>
      </c>
    </row>
    <row r="88" spans="1:4" x14ac:dyDescent="0.2">
      <c r="A88" s="88">
        <v>7620</v>
      </c>
      <c r="B88" s="91" t="s">
        <v>42</v>
      </c>
      <c r="C88" s="98">
        <f>VLOOKUP(A88,'1. Fibu-Saldenliste (original)'!A:C,3,FALSE)</f>
        <v>-1800</v>
      </c>
    </row>
    <row r="89" spans="1:4" x14ac:dyDescent="0.2">
      <c r="A89" s="88">
        <v>7490</v>
      </c>
      <c r="B89" s="91" t="s">
        <v>43</v>
      </c>
      <c r="C89" s="98">
        <f>VLOOKUP(A89,'1. Fibu-Saldenliste (original)'!A:C,3,FALSE)</f>
        <v>-5200</v>
      </c>
    </row>
    <row r="90" spans="1:4" x14ac:dyDescent="0.2">
      <c r="B90" s="93"/>
      <c r="C90" s="99">
        <f t="shared" ref="C90" si="4">SUM(C86:C89)</f>
        <v>-8100</v>
      </c>
    </row>
    <row r="91" spans="1:4" x14ac:dyDescent="0.2">
      <c r="B91" s="93" t="s">
        <v>239</v>
      </c>
      <c r="C91" s="98"/>
    </row>
    <row r="92" spans="1:4" x14ac:dyDescent="0.2">
      <c r="A92" s="88">
        <v>7200</v>
      </c>
      <c r="B92" s="91" t="s">
        <v>46</v>
      </c>
      <c r="C92" s="98">
        <f>VLOOKUP(A92,'1. Fibu-Saldenliste (original)'!A:C,3,FALSE)</f>
        <v>-26600</v>
      </c>
    </row>
    <row r="93" spans="1:4" x14ac:dyDescent="0.2">
      <c r="A93" s="88">
        <v>7220</v>
      </c>
      <c r="B93" s="106" t="s">
        <v>241</v>
      </c>
      <c r="C93" s="98">
        <f>VLOOKUP(A93,'1. Fibu-Saldenliste (original)'!A:C,3,FALSE)</f>
        <v>-6400</v>
      </c>
    </row>
    <row r="94" spans="1:4" x14ac:dyDescent="0.2">
      <c r="A94" s="88">
        <v>7240</v>
      </c>
      <c r="B94" s="91" t="s">
        <v>48</v>
      </c>
      <c r="C94" s="98">
        <f>VLOOKUP(A94,'1. Fibu-Saldenliste (original)'!A:C,3,FALSE)</f>
        <v>-35300</v>
      </c>
    </row>
    <row r="95" spans="1:4" x14ac:dyDescent="0.2">
      <c r="A95" s="88">
        <v>7260</v>
      </c>
      <c r="B95" s="91" t="s">
        <v>49</v>
      </c>
      <c r="C95" s="98">
        <f>VLOOKUP(A95,'1. Fibu-Saldenliste (original)'!A:C,3,FALSE)</f>
        <v>-15800</v>
      </c>
    </row>
    <row r="96" spans="1:4" x14ac:dyDescent="0.2">
      <c r="A96" s="88">
        <v>7280</v>
      </c>
      <c r="B96" s="91" t="s">
        <v>203</v>
      </c>
      <c r="C96" s="98">
        <f>VLOOKUP(A96,'1. Fibu-Saldenliste (original)'!A:C,3,FALSE)</f>
        <v>-900</v>
      </c>
    </row>
    <row r="97" spans="1:3" x14ac:dyDescent="0.2">
      <c r="C97" s="99">
        <f t="shared" ref="C97" si="5">SUM(C92:C96)</f>
        <v>-85000</v>
      </c>
    </row>
    <row r="98" spans="1:3" x14ac:dyDescent="0.2">
      <c r="B98" s="93" t="s">
        <v>50</v>
      </c>
      <c r="C98" s="98"/>
    </row>
    <row r="99" spans="1:3" x14ac:dyDescent="0.2">
      <c r="A99" s="88">
        <v>7300</v>
      </c>
      <c r="B99" s="91" t="s">
        <v>51</v>
      </c>
      <c r="C99" s="98">
        <f>VLOOKUP(A99,'1. Fibu-Saldenliste (original)'!A:C,3,FALSE)</f>
        <v>-3600</v>
      </c>
    </row>
    <row r="100" spans="1:3" x14ac:dyDescent="0.2">
      <c r="A100" s="88">
        <v>7310</v>
      </c>
      <c r="B100" s="91" t="s">
        <v>52</v>
      </c>
      <c r="C100" s="98">
        <f>VLOOKUP(A100,'1. Fibu-Saldenliste (original)'!A:C,3,FALSE)</f>
        <v>-2600</v>
      </c>
    </row>
    <row r="101" spans="1:3" x14ac:dyDescent="0.2">
      <c r="A101" s="88">
        <v>7320</v>
      </c>
      <c r="B101" s="91" t="s">
        <v>53</v>
      </c>
      <c r="C101" s="98">
        <f>VLOOKUP(A101,'1. Fibu-Saldenliste (original)'!A:C,3,FALSE)</f>
        <v>-1200</v>
      </c>
    </row>
    <row r="102" spans="1:3" x14ac:dyDescent="0.2">
      <c r="A102" s="88">
        <v>7440</v>
      </c>
      <c r="B102" s="91" t="s">
        <v>204</v>
      </c>
      <c r="C102" s="98">
        <f>VLOOKUP(A102,'1. Fibu-Saldenliste (original)'!A:C,3,FALSE)</f>
        <v>-7900</v>
      </c>
    </row>
    <row r="103" spans="1:3" x14ac:dyDescent="0.2">
      <c r="A103" s="88">
        <v>7350</v>
      </c>
      <c r="B103" s="91" t="s">
        <v>54</v>
      </c>
      <c r="C103" s="98">
        <f>VLOOKUP(A103,'1. Fibu-Saldenliste (original)'!A:C,3,FALSE)</f>
        <v>-16900</v>
      </c>
    </row>
    <row r="104" spans="1:3" x14ac:dyDescent="0.2">
      <c r="A104" s="88">
        <v>7360</v>
      </c>
      <c r="B104" s="91" t="s">
        <v>55</v>
      </c>
      <c r="C104" s="98">
        <f>VLOOKUP(A104,'1. Fibu-Saldenliste (original)'!A:C,3,FALSE)</f>
        <v>-7200</v>
      </c>
    </row>
    <row r="105" spans="1:3" x14ac:dyDescent="0.2">
      <c r="A105" s="88">
        <v>7370</v>
      </c>
      <c r="B105" s="91" t="s">
        <v>56</v>
      </c>
      <c r="C105" s="98">
        <f>VLOOKUP(A105,'1. Fibu-Saldenliste (original)'!A:C,3,FALSE)</f>
        <v>-2800</v>
      </c>
    </row>
    <row r="106" spans="1:3" x14ac:dyDescent="0.2">
      <c r="C106" s="99">
        <f t="shared" ref="C106" si="6">SUM(C99:C105)</f>
        <v>-42200</v>
      </c>
    </row>
    <row r="107" spans="1:3" x14ac:dyDescent="0.2">
      <c r="B107" s="93" t="s">
        <v>57</v>
      </c>
      <c r="C107" s="98"/>
    </row>
    <row r="108" spans="1:3" x14ac:dyDescent="0.2">
      <c r="A108" s="88">
        <v>7380</v>
      </c>
      <c r="B108" s="91" t="s">
        <v>58</v>
      </c>
      <c r="C108" s="98">
        <f>VLOOKUP(A108,'1. Fibu-Saldenliste (original)'!A:C,3,FALSE)</f>
        <v>-10300</v>
      </c>
    </row>
    <row r="109" spans="1:3" x14ac:dyDescent="0.2">
      <c r="C109" s="99">
        <f>SUM(C108:C108)</f>
        <v>-10300</v>
      </c>
    </row>
    <row r="110" spans="1:3" x14ac:dyDescent="0.2">
      <c r="B110" s="93" t="s">
        <v>59</v>
      </c>
      <c r="C110" s="98"/>
    </row>
    <row r="111" spans="1:3" x14ac:dyDescent="0.2">
      <c r="A111" s="88">
        <v>7150</v>
      </c>
      <c r="B111" s="91" t="s">
        <v>60</v>
      </c>
      <c r="C111" s="98">
        <f>VLOOKUP(A111,'1. Fibu-Saldenliste (original)'!A:C,3,FALSE)</f>
        <v>-22900</v>
      </c>
    </row>
    <row r="112" spans="1:3" x14ac:dyDescent="0.2">
      <c r="A112" s="88">
        <v>7190</v>
      </c>
      <c r="B112" s="91" t="s">
        <v>61</v>
      </c>
      <c r="C112" s="98">
        <f>VLOOKUP(A112,'1. Fibu-Saldenliste (original)'!A:C,3,FALSE)</f>
        <v>-300</v>
      </c>
    </row>
    <row r="113" spans="1:3" x14ac:dyDescent="0.2">
      <c r="C113" s="99">
        <f t="shared" ref="C113" si="7">SUM(C111:C112)</f>
        <v>-23200</v>
      </c>
    </row>
    <row r="114" spans="1:3" x14ac:dyDescent="0.2">
      <c r="B114" s="93" t="s">
        <v>62</v>
      </c>
      <c r="C114" s="98"/>
    </row>
    <row r="115" spans="1:3" x14ac:dyDescent="0.2">
      <c r="A115" s="88">
        <v>7780</v>
      </c>
      <c r="B115" s="91" t="s">
        <v>63</v>
      </c>
      <c r="C115" s="98">
        <f>VLOOKUP(A115,'1. Fibu-Saldenliste (original)'!A:C,3,FALSE)</f>
        <v>-18800</v>
      </c>
    </row>
    <row r="116" spans="1:3" x14ac:dyDescent="0.2">
      <c r="C116" s="99">
        <f>C115</f>
        <v>-18800</v>
      </c>
    </row>
    <row r="117" spans="1:3" x14ac:dyDescent="0.2">
      <c r="B117" s="93" t="s">
        <v>64</v>
      </c>
      <c r="C117" s="98"/>
    </row>
    <row r="118" spans="1:3" x14ac:dyDescent="0.2">
      <c r="A118" s="88">
        <v>7480</v>
      </c>
      <c r="B118" s="91" t="s">
        <v>65</v>
      </c>
      <c r="C118" s="98">
        <f>VLOOKUP(A118,'1. Fibu-Saldenliste (original)'!A:C,3,FALSE)</f>
        <v>-1300</v>
      </c>
    </row>
    <row r="119" spans="1:3" x14ac:dyDescent="0.2">
      <c r="A119" s="88">
        <v>7820</v>
      </c>
      <c r="B119" s="91" t="s">
        <v>66</v>
      </c>
      <c r="C119" s="98">
        <f>VLOOKUP(A119,'1. Fibu-Saldenliste (original)'!A:C,3,FALSE)</f>
        <v>-2600</v>
      </c>
    </row>
    <row r="120" spans="1:3" x14ac:dyDescent="0.2">
      <c r="C120" s="99">
        <f t="shared" ref="C120" si="8">SUM(C118:C119)</f>
        <v>-3900</v>
      </c>
    </row>
    <row r="121" spans="1:3" x14ac:dyDescent="0.2">
      <c r="B121" s="93" t="s">
        <v>67</v>
      </c>
      <c r="C121" s="98"/>
    </row>
    <row r="122" spans="1:3" x14ac:dyDescent="0.2">
      <c r="A122" s="88">
        <v>7840</v>
      </c>
      <c r="B122" s="91" t="s">
        <v>68</v>
      </c>
      <c r="C122" s="98">
        <f>VLOOKUP(A122,'1. Fibu-Saldenliste (original)'!A:C,3,FALSE)</f>
        <v>-2600</v>
      </c>
    </row>
    <row r="123" spans="1:3" x14ac:dyDescent="0.2">
      <c r="A123" s="88">
        <v>7850</v>
      </c>
      <c r="B123" s="91" t="s">
        <v>69</v>
      </c>
      <c r="C123" s="98">
        <f>VLOOKUP(A123,'1. Fibu-Saldenliste (original)'!A:C,3,FALSE)</f>
        <v>-400</v>
      </c>
    </row>
    <row r="124" spans="1:3" x14ac:dyDescent="0.2">
      <c r="A124" s="88">
        <v>7880</v>
      </c>
      <c r="B124" s="91" t="s">
        <v>70</v>
      </c>
      <c r="C124" s="98">
        <f>VLOOKUP(A124,'1. Fibu-Saldenliste (original)'!A:C,3,FALSE)</f>
        <v>-500</v>
      </c>
    </row>
    <row r="125" spans="1:3" x14ac:dyDescent="0.2">
      <c r="C125" s="99">
        <f>SUM(C122:C124)</f>
        <v>-3500</v>
      </c>
    </row>
    <row r="126" spans="1:3" x14ac:dyDescent="0.2">
      <c r="B126" s="93" t="s">
        <v>80</v>
      </c>
      <c r="C126" s="98"/>
    </row>
    <row r="127" spans="1:3" x14ac:dyDescent="0.2">
      <c r="A127" s="88">
        <v>7520</v>
      </c>
      <c r="B127" s="91" t="s">
        <v>81</v>
      </c>
      <c r="C127" s="98">
        <f>VLOOKUP(A127,'1. Fibu-Saldenliste (original)'!A:C,3,FALSE)</f>
        <v>-300</v>
      </c>
    </row>
    <row r="128" spans="1:3" x14ac:dyDescent="0.2">
      <c r="A128" s="88">
        <v>7500</v>
      </c>
      <c r="B128" s="91" t="s">
        <v>82</v>
      </c>
      <c r="C128" s="98">
        <f>VLOOKUP(A128,'1. Fibu-Saldenliste (original)'!A:C,3,FALSE)</f>
        <v>-600</v>
      </c>
    </row>
    <row r="129" spans="1:4" x14ac:dyDescent="0.2">
      <c r="A129" s="88">
        <v>7315</v>
      </c>
      <c r="B129" s="91" t="s">
        <v>83</v>
      </c>
      <c r="C129" s="98">
        <f>VLOOKUP(A129,'1. Fibu-Saldenliste (original)'!A:C,3,FALSE)</f>
        <v>-6200</v>
      </c>
    </row>
    <row r="130" spans="1:4" x14ac:dyDescent="0.2">
      <c r="A130" s="88">
        <v>7600</v>
      </c>
      <c r="B130" s="91" t="s">
        <v>84</v>
      </c>
      <c r="C130" s="98">
        <f>VLOOKUP(A130,'1. Fibu-Saldenliste (original)'!A:C,3,FALSE)</f>
        <v>-9100</v>
      </c>
    </row>
    <row r="131" spans="1:4" x14ac:dyDescent="0.2">
      <c r="A131" s="88">
        <v>7650</v>
      </c>
      <c r="B131" s="91" t="s">
        <v>85</v>
      </c>
      <c r="C131" s="98">
        <f>VLOOKUP(A131,'1. Fibu-Saldenliste (original)'!A:C,3,FALSE)</f>
        <v>-5100</v>
      </c>
    </row>
    <row r="132" spans="1:4" x14ac:dyDescent="0.2">
      <c r="A132" s="88">
        <v>7305</v>
      </c>
      <c r="B132" s="91" t="s">
        <v>86</v>
      </c>
      <c r="C132" s="98">
        <f>VLOOKUP(A132,'1. Fibu-Saldenliste (original)'!A:C,3,FALSE)</f>
        <v>-1400</v>
      </c>
    </row>
    <row r="133" spans="1:4" x14ac:dyDescent="0.2">
      <c r="A133" s="88">
        <v>7420</v>
      </c>
      <c r="B133" s="91" t="s">
        <v>87</v>
      </c>
      <c r="C133" s="98">
        <f>VLOOKUP(A133,'1. Fibu-Saldenliste (original)'!A:C,3,FALSE)</f>
        <v>-400</v>
      </c>
    </row>
    <row r="134" spans="1:4" x14ac:dyDescent="0.2">
      <c r="A134" s="88">
        <v>7330</v>
      </c>
      <c r="B134" s="91" t="s">
        <v>88</v>
      </c>
      <c r="C134" s="98">
        <f>VLOOKUP(A134,'1. Fibu-Saldenliste (original)'!A:C,3,FALSE)</f>
        <v>-1900</v>
      </c>
    </row>
    <row r="135" spans="1:4" x14ac:dyDescent="0.2">
      <c r="A135" s="88">
        <v>7790</v>
      </c>
      <c r="B135" s="91" t="s">
        <v>80</v>
      </c>
      <c r="C135" s="98">
        <f>VLOOKUP(A135,'1. Fibu-Saldenliste (original)'!A:C,3,FALSE)</f>
        <v>-17400</v>
      </c>
    </row>
    <row r="136" spans="1:4" x14ac:dyDescent="0.2">
      <c r="C136" s="99">
        <f>SUM(C127:C135)</f>
        <v>-42400</v>
      </c>
    </row>
    <row r="137" spans="1:4" x14ac:dyDescent="0.2">
      <c r="B137" s="253" t="s">
        <v>90</v>
      </c>
      <c r="C137" s="100">
        <f>C136+C125+C120+C116+C113+C109+C106+C97+C90</f>
        <v>-237400</v>
      </c>
      <c r="D137" s="193">
        <f>C137/C$21</f>
        <v>-0.13631143775838309</v>
      </c>
    </row>
    <row r="138" spans="1:4" x14ac:dyDescent="0.2">
      <c r="B138" s="93"/>
      <c r="C138" s="100"/>
    </row>
    <row r="139" spans="1:4" x14ac:dyDescent="0.2">
      <c r="B139" s="129" t="s">
        <v>91</v>
      </c>
      <c r="C139" s="216">
        <f>C137+C82+C77</f>
        <v>94200</v>
      </c>
      <c r="D139" s="225">
        <f>C139/C$21</f>
        <v>5.4088194763435918E-2</v>
      </c>
    </row>
    <row r="140" spans="1:4" x14ac:dyDescent="0.2">
      <c r="B140" s="114"/>
      <c r="C140" s="102"/>
    </row>
    <row r="141" spans="1:4" x14ac:dyDescent="0.2">
      <c r="B141" s="96" t="s">
        <v>92</v>
      </c>
      <c r="C141" s="98"/>
    </row>
    <row r="142" spans="1:4" x14ac:dyDescent="0.2">
      <c r="B142" s="93" t="s">
        <v>93</v>
      </c>
      <c r="C142" s="98"/>
    </row>
    <row r="143" spans="1:4" x14ac:dyDescent="0.2">
      <c r="A143" s="88">
        <v>8130</v>
      </c>
      <c r="B143" s="91" t="s">
        <v>94</v>
      </c>
      <c r="C143" s="98">
        <f>VLOOKUP(A143,'1. Fibu-Saldenliste (original)'!A:C,3,FALSE)</f>
        <v>1400</v>
      </c>
    </row>
    <row r="144" spans="1:4" x14ac:dyDescent="0.2">
      <c r="B144" s="93" t="s">
        <v>95</v>
      </c>
      <c r="C144" s="98"/>
    </row>
    <row r="145" spans="1:4" x14ac:dyDescent="0.2">
      <c r="A145" s="88">
        <v>8100</v>
      </c>
      <c r="B145" s="106" t="s">
        <v>392</v>
      </c>
      <c r="C145" s="98">
        <f>VLOOKUP(A145,'1. Fibu-Saldenliste (original)'!A:C,3,FALSE)</f>
        <v>100</v>
      </c>
    </row>
    <row r="146" spans="1:4" x14ac:dyDescent="0.2">
      <c r="B146" s="93" t="s">
        <v>97</v>
      </c>
      <c r="C146" s="98"/>
    </row>
    <row r="147" spans="1:4" x14ac:dyDescent="0.2">
      <c r="A147" s="88">
        <v>8300</v>
      </c>
      <c r="B147" s="131" t="s">
        <v>393</v>
      </c>
      <c r="C147" s="98">
        <f>VLOOKUP(A147,'1. Fibu-Saldenliste (original)'!A:C,3,FALSE)</f>
        <v>-18700</v>
      </c>
    </row>
    <row r="148" spans="1:4" x14ac:dyDescent="0.2">
      <c r="B148" s="91"/>
      <c r="C148" s="98"/>
    </row>
    <row r="149" spans="1:4" x14ac:dyDescent="0.2">
      <c r="B149" s="129" t="s">
        <v>255</v>
      </c>
      <c r="C149" s="216">
        <f t="shared" ref="C149" si="9">C143+C145+C147</f>
        <v>-17200</v>
      </c>
      <c r="D149" s="225">
        <f>C149/C$21</f>
        <v>-9.8759761139182358E-3</v>
      </c>
    </row>
    <row r="150" spans="1:4" x14ac:dyDescent="0.2">
      <c r="B150" s="114"/>
      <c r="C150" s="100"/>
    </row>
    <row r="151" spans="1:4" x14ac:dyDescent="0.2">
      <c r="B151" s="129" t="s">
        <v>383</v>
      </c>
      <c r="C151" s="216">
        <f t="shared" ref="C151" si="10">C139+C149</f>
        <v>77000</v>
      </c>
      <c r="D151" s="398">
        <f>C151/C$21</f>
        <v>4.4212218649517687E-2</v>
      </c>
    </row>
    <row r="152" spans="1:4" x14ac:dyDescent="0.2">
      <c r="B152" s="114"/>
      <c r="C152" s="102"/>
    </row>
    <row r="153" spans="1:4" x14ac:dyDescent="0.2">
      <c r="B153" s="93" t="s">
        <v>250</v>
      </c>
      <c r="C153" s="98"/>
    </row>
    <row r="154" spans="1:4" x14ac:dyDescent="0.2">
      <c r="A154" s="88">
        <v>8560</v>
      </c>
      <c r="B154" s="106" t="s">
        <v>251</v>
      </c>
      <c r="C154" s="98">
        <f>VLOOKUP(A154,'1. Fibu-Saldenliste (original)'!A:C,3,FALSE)</f>
        <v>-10500</v>
      </c>
    </row>
    <row r="155" spans="1:4" x14ac:dyDescent="0.2">
      <c r="A155" s="88">
        <v>8570</v>
      </c>
      <c r="B155" s="106" t="s">
        <v>252</v>
      </c>
      <c r="C155" s="98">
        <f>VLOOKUP(A155,'1. Fibu-Saldenliste (original)'!A:C,3,FALSE)</f>
        <v>-32300</v>
      </c>
    </row>
    <row r="156" spans="1:4" x14ac:dyDescent="0.2">
      <c r="B156" s="253" t="s">
        <v>240</v>
      </c>
      <c r="C156" s="99">
        <f>SUM(C154:C155)</f>
        <v>-42800</v>
      </c>
    </row>
    <row r="157" spans="1:4" x14ac:dyDescent="0.2">
      <c r="B157" s="93"/>
      <c r="C157" s="130"/>
    </row>
    <row r="158" spans="1:4" ht="13.5" thickBot="1" x14ac:dyDescent="0.25">
      <c r="B158" s="129" t="s">
        <v>254</v>
      </c>
      <c r="C158" s="224">
        <f>C151+C156</f>
        <v>34200</v>
      </c>
      <c r="D158" s="262">
        <f>C158/C$21</f>
        <v>1.9637115296279282E-2</v>
      </c>
    </row>
    <row r="159" spans="1:4" ht="13.5" thickTop="1" x14ac:dyDescent="0.2">
      <c r="C159" s="122">
        <f>C158-'1. Fibu-Saldenliste (original)'!C82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2.75" x14ac:dyDescent="0.2"/>
  <cols>
    <col min="1" max="1" width="7.7109375" style="88" customWidth="1"/>
    <col min="2" max="2" width="47.7109375" style="92" bestFit="1" customWidth="1"/>
    <col min="3" max="3" width="14.5703125" style="95" customWidth="1"/>
    <col min="4" max="4" width="4.7109375" style="91" customWidth="1"/>
    <col min="5" max="6" width="14.5703125" style="95" customWidth="1"/>
    <col min="7" max="7" width="6.85546875" style="91" bestFit="1" customWidth="1"/>
    <col min="8" max="16384" width="11.42578125" style="91"/>
  </cols>
  <sheetData>
    <row r="1" spans="1:7" ht="18" x14ac:dyDescent="0.2">
      <c r="A1" s="259" t="s">
        <v>399</v>
      </c>
      <c r="B1" s="81"/>
      <c r="C1" s="81"/>
      <c r="E1" s="238" t="s">
        <v>314</v>
      </c>
      <c r="F1" s="81" t="s">
        <v>176</v>
      </c>
    </row>
    <row r="2" spans="1:7" x14ac:dyDescent="0.2">
      <c r="A2" s="260"/>
      <c r="B2" s="353" t="s">
        <v>398</v>
      </c>
      <c r="C2" s="184"/>
    </row>
    <row r="3" spans="1:7" ht="15.75" x14ac:dyDescent="0.2">
      <c r="A3" s="261" t="s">
        <v>242</v>
      </c>
      <c r="B3" s="80"/>
      <c r="C3" s="80" t="s">
        <v>202</v>
      </c>
      <c r="E3" s="80" t="s">
        <v>202</v>
      </c>
      <c r="F3" s="80" t="s">
        <v>202</v>
      </c>
    </row>
    <row r="4" spans="1:7" x14ac:dyDescent="0.2">
      <c r="C4" s="91"/>
      <c r="E4" s="91"/>
      <c r="F4" s="91"/>
    </row>
    <row r="5" spans="1:7" x14ac:dyDescent="0.2">
      <c r="B5" s="96" t="s">
        <v>9</v>
      </c>
      <c r="C5" s="98"/>
      <c r="E5" s="98"/>
      <c r="F5" s="98"/>
    </row>
    <row r="6" spans="1:7" x14ac:dyDescent="0.2">
      <c r="B6" s="93" t="s">
        <v>10</v>
      </c>
      <c r="C6" s="98"/>
      <c r="E6" s="98"/>
      <c r="F6" s="98"/>
    </row>
    <row r="7" spans="1:7" x14ac:dyDescent="0.2">
      <c r="A7" s="88">
        <v>4000</v>
      </c>
      <c r="B7" s="91" t="s">
        <v>6</v>
      </c>
      <c r="C7" s="98">
        <f>VLOOKUP(A7,'1. Fibu-Saldenliste (original)'!A:C,3,FALSE)</f>
        <v>1689400</v>
      </c>
      <c r="E7" s="104">
        <f>-E8</f>
        <v>-144000</v>
      </c>
      <c r="F7" s="98">
        <f>E7+C7</f>
        <v>1545400</v>
      </c>
    </row>
    <row r="8" spans="1:7" x14ac:dyDescent="0.2">
      <c r="A8" s="163">
        <v>40100</v>
      </c>
      <c r="B8" s="251" t="s">
        <v>374</v>
      </c>
      <c r="C8" s="98"/>
      <c r="E8" s="104">
        <f>'3.a. kalk. Kosten u. Umsatz'!F99</f>
        <v>144000</v>
      </c>
      <c r="F8" s="98">
        <f>E8+C8</f>
        <v>144000</v>
      </c>
    </row>
    <row r="9" spans="1:7" x14ac:dyDescent="0.2">
      <c r="A9" s="88">
        <v>4050</v>
      </c>
      <c r="B9" s="91" t="s">
        <v>7</v>
      </c>
      <c r="C9" s="98">
        <f>VLOOKUP(A9,'1. Fibu-Saldenliste (original)'!A:C,3,FALSE)</f>
        <v>85600</v>
      </c>
      <c r="E9" s="98"/>
      <c r="F9" s="98">
        <f>E9+C9</f>
        <v>85600</v>
      </c>
    </row>
    <row r="10" spans="1:7" x14ac:dyDescent="0.2">
      <c r="B10" s="253" t="s">
        <v>174</v>
      </c>
      <c r="C10" s="99">
        <f>SUM(C7:C9)</f>
        <v>1775000</v>
      </c>
      <c r="E10" s="99">
        <f>SUM(E7:E9)</f>
        <v>0</v>
      </c>
      <c r="F10" s="99">
        <f>SUM(F7:F9)</f>
        <v>1775000</v>
      </c>
    </row>
    <row r="11" spans="1:7" x14ac:dyDescent="0.2">
      <c r="B11" s="93"/>
      <c r="C11" s="109"/>
      <c r="E11" s="109"/>
      <c r="F11" s="109"/>
    </row>
    <row r="12" spans="1:7" x14ac:dyDescent="0.2">
      <c r="B12" s="93" t="s">
        <v>11</v>
      </c>
      <c r="C12" s="98"/>
      <c r="E12" s="98"/>
      <c r="F12" s="98"/>
    </row>
    <row r="13" spans="1:7" x14ac:dyDescent="0.2">
      <c r="A13" s="88">
        <v>4400</v>
      </c>
      <c r="B13" s="91" t="s">
        <v>8</v>
      </c>
      <c r="C13" s="98">
        <f>VLOOKUP(A13,'1. Fibu-Saldenliste (original)'!A:C,3,FALSE)</f>
        <v>-3300</v>
      </c>
      <c r="E13" s="98"/>
      <c r="F13" s="98">
        <f>E13+C13</f>
        <v>-3300</v>
      </c>
    </row>
    <row r="14" spans="1:7" x14ac:dyDescent="0.2">
      <c r="B14" s="253" t="s">
        <v>226</v>
      </c>
      <c r="C14" s="99">
        <f>C13</f>
        <v>-3300</v>
      </c>
      <c r="E14" s="99">
        <f>E13</f>
        <v>0</v>
      </c>
      <c r="F14" s="99">
        <f>F13</f>
        <v>-3300</v>
      </c>
    </row>
    <row r="15" spans="1:7" x14ac:dyDescent="0.2">
      <c r="B15" s="93"/>
      <c r="C15" s="99"/>
      <c r="E15" s="99"/>
      <c r="F15" s="99"/>
    </row>
    <row r="16" spans="1:7" x14ac:dyDescent="0.2">
      <c r="B16" s="129" t="s">
        <v>245</v>
      </c>
      <c r="C16" s="100">
        <f>C10+C14</f>
        <v>1771700</v>
      </c>
      <c r="D16" s="126"/>
      <c r="E16" s="100">
        <f>E10+E14</f>
        <v>0</v>
      </c>
      <c r="F16" s="100">
        <f>F10+F14</f>
        <v>1771700</v>
      </c>
      <c r="G16" s="126"/>
    </row>
    <row r="17" spans="1:8" x14ac:dyDescent="0.2">
      <c r="B17" s="93"/>
      <c r="C17" s="102"/>
      <c r="E17" s="102"/>
      <c r="F17" s="102"/>
    </row>
    <row r="18" spans="1:8" x14ac:dyDescent="0.2">
      <c r="B18" s="96" t="s">
        <v>13</v>
      </c>
      <c r="C18" s="101"/>
      <c r="E18" s="101"/>
      <c r="F18" s="101"/>
    </row>
    <row r="19" spans="1:8" x14ac:dyDescent="0.2">
      <c r="A19" s="88">
        <v>4540</v>
      </c>
      <c r="B19" s="91" t="s">
        <v>16</v>
      </c>
      <c r="C19" s="98">
        <f>VLOOKUP(A19,'1. Fibu-Saldenliste (original)'!A:C,3,FALSE)</f>
        <v>-30100</v>
      </c>
      <c r="E19" s="98"/>
      <c r="F19" s="98">
        <f>E19+C19</f>
        <v>-30100</v>
      </c>
    </row>
    <row r="20" spans="1:8" x14ac:dyDescent="0.2">
      <c r="B20" s="253" t="s">
        <v>227</v>
      </c>
      <c r="C20" s="99">
        <f>SUM(C19:C19)</f>
        <v>-30100</v>
      </c>
      <c r="E20" s="99">
        <f>SUM(E19:E19)</f>
        <v>0</v>
      </c>
      <c r="F20" s="99">
        <f>SUM(F19:F19)</f>
        <v>-30100</v>
      </c>
    </row>
    <row r="21" spans="1:8" x14ac:dyDescent="0.2">
      <c r="B21" s="93"/>
      <c r="C21" s="99"/>
      <c r="E21" s="99"/>
      <c r="F21" s="99"/>
    </row>
    <row r="22" spans="1:8" x14ac:dyDescent="0.2">
      <c r="B22" s="129" t="s">
        <v>246</v>
      </c>
      <c r="C22" s="100">
        <f>C20+C16</f>
        <v>1741600</v>
      </c>
      <c r="D22" s="126"/>
      <c r="E22" s="100">
        <f>E20+E16</f>
        <v>0</v>
      </c>
      <c r="F22" s="100">
        <f>F20+F16</f>
        <v>1741600</v>
      </c>
      <c r="G22" s="126"/>
    </row>
    <row r="23" spans="1:8" x14ac:dyDescent="0.2">
      <c r="B23" s="93"/>
      <c r="C23" s="102"/>
      <c r="E23" s="102"/>
      <c r="F23" s="102"/>
    </row>
    <row r="24" spans="1:8" x14ac:dyDescent="0.2">
      <c r="B24" s="96" t="s">
        <v>244</v>
      </c>
      <c r="C24" s="98"/>
      <c r="E24" s="98"/>
      <c r="F24" s="98"/>
    </row>
    <row r="25" spans="1:8" x14ac:dyDescent="0.2">
      <c r="B25" s="93" t="s">
        <v>24</v>
      </c>
      <c r="C25" s="98"/>
      <c r="E25" s="98"/>
      <c r="F25" s="98"/>
    </row>
    <row r="26" spans="1:8" x14ac:dyDescent="0.2">
      <c r="A26" s="88">
        <v>5000</v>
      </c>
      <c r="B26" s="91" t="s">
        <v>3</v>
      </c>
      <c r="C26" s="98">
        <f>VLOOKUP(A26,'1. Fibu-Saldenliste (original)'!A:C,3,FALSE)</f>
        <v>-113000</v>
      </c>
      <c r="E26" s="104"/>
      <c r="F26" s="98">
        <f t="shared" ref="F26:F31" si="0">E26+C26</f>
        <v>-113000</v>
      </c>
      <c r="G26" s="127"/>
      <c r="H26" s="106"/>
    </row>
    <row r="27" spans="1:8" x14ac:dyDescent="0.2">
      <c r="A27" s="88">
        <v>4520</v>
      </c>
      <c r="B27" s="91" t="s">
        <v>15</v>
      </c>
      <c r="C27" s="98">
        <f>VLOOKUP(A27,'1. Fibu-Saldenliste (original)'!A:C,3,FALSE)</f>
        <v>-5700</v>
      </c>
      <c r="E27" s="98"/>
      <c r="F27" s="98">
        <f t="shared" si="0"/>
        <v>-5700</v>
      </c>
      <c r="G27" s="127"/>
      <c r="H27" s="106"/>
    </row>
    <row r="28" spans="1:8" x14ac:dyDescent="0.2">
      <c r="A28" s="88">
        <v>5100</v>
      </c>
      <c r="B28" s="91" t="s">
        <v>25</v>
      </c>
      <c r="C28" s="98">
        <f>VLOOKUP(A28,'1. Fibu-Saldenliste (original)'!A:C,3,FALSE)</f>
        <v>-27800</v>
      </c>
      <c r="E28" s="98"/>
      <c r="F28" s="98">
        <f t="shared" si="0"/>
        <v>-27800</v>
      </c>
      <c r="G28" s="127"/>
      <c r="H28" s="106"/>
    </row>
    <row r="29" spans="1:8" x14ac:dyDescent="0.2">
      <c r="A29" s="88">
        <v>5200</v>
      </c>
      <c r="B29" s="91" t="s">
        <v>26</v>
      </c>
      <c r="C29" s="98">
        <f>VLOOKUP(A29,'1. Fibu-Saldenliste (original)'!A:C,3,FALSE)</f>
        <v>-665400</v>
      </c>
      <c r="E29" s="98"/>
      <c r="F29" s="98">
        <f t="shared" si="0"/>
        <v>-665400</v>
      </c>
      <c r="G29" s="127"/>
      <c r="H29" s="106"/>
    </row>
    <row r="30" spans="1:8" x14ac:dyDescent="0.2">
      <c r="A30" s="88">
        <v>4500</v>
      </c>
      <c r="B30" s="91" t="s">
        <v>14</v>
      </c>
      <c r="C30" s="98">
        <f>VLOOKUP(A30,'1. Fibu-Saldenliste (original)'!A:C,3,FALSE)</f>
        <v>9100</v>
      </c>
      <c r="E30" s="98"/>
      <c r="F30" s="98">
        <f t="shared" si="0"/>
        <v>9100</v>
      </c>
      <c r="G30" s="127"/>
      <c r="H30" s="106"/>
    </row>
    <row r="31" spans="1:8" x14ac:dyDescent="0.2">
      <c r="A31" s="88">
        <v>5250</v>
      </c>
      <c r="B31" s="91" t="s">
        <v>27</v>
      </c>
      <c r="C31" s="98">
        <f>VLOOKUP(A31,'1. Fibu-Saldenliste (original)'!A:C,3,FALSE)</f>
        <v>-2100</v>
      </c>
      <c r="E31" s="98"/>
      <c r="F31" s="98">
        <f t="shared" si="0"/>
        <v>-2100</v>
      </c>
    </row>
    <row r="32" spans="1:8" x14ac:dyDescent="0.2">
      <c r="B32" s="253" t="s">
        <v>28</v>
      </c>
      <c r="C32" s="100">
        <f>SUM(C26:C31)</f>
        <v>-804900</v>
      </c>
      <c r="E32" s="100">
        <f>SUM(E26:E31)</f>
        <v>0</v>
      </c>
      <c r="F32" s="100">
        <f>SUM(F26:F31)</f>
        <v>-804900</v>
      </c>
    </row>
    <row r="33" spans="1:7" x14ac:dyDescent="0.2">
      <c r="B33" s="93"/>
      <c r="C33" s="100"/>
      <c r="E33" s="100"/>
      <c r="F33" s="100"/>
    </row>
    <row r="34" spans="1:7" x14ac:dyDescent="0.2">
      <c r="B34" s="129" t="s">
        <v>228</v>
      </c>
      <c r="C34" s="100">
        <f>C32+C22</f>
        <v>936700</v>
      </c>
      <c r="D34" s="126"/>
      <c r="E34" s="100">
        <f>E32+E22</f>
        <v>0</v>
      </c>
      <c r="F34" s="100">
        <f>F32+F22</f>
        <v>936700</v>
      </c>
      <c r="G34" s="126"/>
    </row>
    <row r="35" spans="1:7" x14ac:dyDescent="0.2">
      <c r="C35" s="102"/>
      <c r="E35" s="102"/>
      <c r="F35" s="102"/>
    </row>
    <row r="36" spans="1:7" x14ac:dyDescent="0.2">
      <c r="B36" s="96" t="s">
        <v>247</v>
      </c>
      <c r="C36" s="98"/>
      <c r="E36" s="98"/>
      <c r="F36" s="98"/>
    </row>
    <row r="37" spans="1:7" x14ac:dyDescent="0.2">
      <c r="B37" s="93" t="s">
        <v>249</v>
      </c>
      <c r="C37" s="98"/>
      <c r="E37" s="98"/>
      <c r="F37" s="98"/>
    </row>
    <row r="38" spans="1:7" x14ac:dyDescent="0.2">
      <c r="A38" s="88">
        <v>6000</v>
      </c>
      <c r="B38" s="91" t="s">
        <v>30</v>
      </c>
      <c r="C38" s="98">
        <f>VLOOKUP(A38,'1. Fibu-Saldenliste (original)'!A:C,3,FALSE)</f>
        <v>-281000</v>
      </c>
      <c r="E38" s="98"/>
      <c r="F38" s="98">
        <f>E38+C38</f>
        <v>-281000</v>
      </c>
    </row>
    <row r="39" spans="1:7" x14ac:dyDescent="0.2">
      <c r="A39" s="88">
        <v>6010</v>
      </c>
      <c r="B39" s="106" t="s">
        <v>274</v>
      </c>
      <c r="C39" s="98">
        <f>VLOOKUP(A39,'1. Fibu-Saldenliste (original)'!A:C,3,FALSE)</f>
        <v>-46800</v>
      </c>
      <c r="E39" s="98"/>
      <c r="F39" s="98">
        <f>E39+C39</f>
        <v>-46800</v>
      </c>
    </row>
    <row r="40" spans="1:7" x14ac:dyDescent="0.2">
      <c r="B40" s="93" t="s">
        <v>229</v>
      </c>
      <c r="C40" s="99">
        <f>SUM(C38:C39)</f>
        <v>-327800</v>
      </c>
      <c r="E40" s="99">
        <f>SUM(E38:E39)</f>
        <v>0</v>
      </c>
      <c r="F40" s="99">
        <f>SUM(F38:F39)</f>
        <v>-327800</v>
      </c>
    </row>
    <row r="41" spans="1:7" x14ac:dyDescent="0.2">
      <c r="A41" s="88">
        <v>6500</v>
      </c>
      <c r="B41" s="106" t="s">
        <v>212</v>
      </c>
      <c r="C41" s="98">
        <f>VLOOKUP(A41,'1. Fibu-Saldenliste (original)'!A:C,3,FALSE)</f>
        <v>-70500</v>
      </c>
      <c r="D41" s="107"/>
      <c r="E41" s="98"/>
      <c r="F41" s="98">
        <f>E41+C41</f>
        <v>-70500</v>
      </c>
      <c r="G41" s="107"/>
    </row>
    <row r="42" spans="1:7" x14ac:dyDescent="0.2">
      <c r="A42" s="88">
        <v>6600</v>
      </c>
      <c r="B42" s="106" t="s">
        <v>206</v>
      </c>
      <c r="C42" s="98">
        <f>VLOOKUP(A42,'1. Fibu-Saldenliste (original)'!A:C,3,FALSE)</f>
        <v>-14800</v>
      </c>
      <c r="D42" s="107"/>
      <c r="E42" s="98"/>
      <c r="F42" s="98">
        <f>E42+C42</f>
        <v>-14800</v>
      </c>
      <c r="G42" s="107"/>
    </row>
    <row r="43" spans="1:7" x14ac:dyDescent="0.2">
      <c r="A43" s="88">
        <v>6620</v>
      </c>
      <c r="B43" s="106" t="s">
        <v>207</v>
      </c>
      <c r="C43" s="98">
        <f>VLOOKUP(A43,'1. Fibu-Saldenliste (original)'!A:C,3,FALSE)</f>
        <v>-1300</v>
      </c>
      <c r="D43" s="107"/>
      <c r="E43" s="98"/>
      <c r="F43" s="98">
        <f>E43+C43</f>
        <v>-1300</v>
      </c>
      <c r="G43" s="107"/>
    </row>
    <row r="44" spans="1:7" x14ac:dyDescent="0.2">
      <c r="A44" s="88">
        <v>6640</v>
      </c>
      <c r="B44" s="106" t="s">
        <v>208</v>
      </c>
      <c r="C44" s="98">
        <f>VLOOKUP(A44,'1. Fibu-Saldenliste (original)'!A:C,3,FALSE)</f>
        <v>-9800</v>
      </c>
      <c r="D44" s="108"/>
      <c r="E44" s="98"/>
      <c r="F44" s="98">
        <f>E44+C44</f>
        <v>-9800</v>
      </c>
      <c r="G44" s="108"/>
    </row>
    <row r="45" spans="1:7" x14ac:dyDescent="0.2">
      <c r="A45" s="88">
        <v>6660</v>
      </c>
      <c r="B45" s="106" t="s">
        <v>213</v>
      </c>
      <c r="C45" s="98">
        <f>VLOOKUP(A45,'1. Fibu-Saldenliste (original)'!A:C,3,FALSE)</f>
        <v>-5000</v>
      </c>
      <c r="D45" s="107"/>
      <c r="E45" s="98"/>
      <c r="F45" s="98">
        <f>E45+C45</f>
        <v>-5000</v>
      </c>
      <c r="G45" s="107"/>
    </row>
    <row r="46" spans="1:7" x14ac:dyDescent="0.2">
      <c r="B46" s="253" t="s">
        <v>230</v>
      </c>
      <c r="C46" s="99">
        <f>SUM(C41:C45)</f>
        <v>-101400</v>
      </c>
      <c r="D46" s="107"/>
      <c r="E46" s="99">
        <f>SUM(E41:E45)</f>
        <v>0</v>
      </c>
      <c r="F46" s="99">
        <f>SUM(F41:F45)</f>
        <v>-101400</v>
      </c>
      <c r="G46" s="107"/>
    </row>
    <row r="47" spans="1:7" x14ac:dyDescent="0.2">
      <c r="B47" s="253" t="s">
        <v>235</v>
      </c>
      <c r="C47" s="100">
        <f>C46+C40</f>
        <v>-429200</v>
      </c>
      <c r="E47" s="100">
        <f>E46+E40</f>
        <v>0</v>
      </c>
      <c r="F47" s="100">
        <f>F46+F40</f>
        <v>-429200</v>
      </c>
    </row>
    <row r="48" spans="1:7" x14ac:dyDescent="0.2">
      <c r="B48" s="93"/>
      <c r="C48" s="100"/>
      <c r="E48" s="100"/>
      <c r="F48" s="100"/>
    </row>
    <row r="49" spans="1:7" x14ac:dyDescent="0.2">
      <c r="B49" s="129" t="s">
        <v>224</v>
      </c>
      <c r="C49" s="100">
        <f>C47+C34</f>
        <v>507500</v>
      </c>
      <c r="D49" s="126"/>
      <c r="E49" s="100">
        <f>E47+E34</f>
        <v>0</v>
      </c>
      <c r="F49" s="100">
        <f>F47+F34</f>
        <v>507500</v>
      </c>
      <c r="G49" s="126"/>
    </row>
    <row r="50" spans="1:7" x14ac:dyDescent="0.2">
      <c r="B50" s="114"/>
      <c r="C50" s="102"/>
      <c r="E50" s="102"/>
      <c r="F50" s="102"/>
    </row>
    <row r="51" spans="1:7" x14ac:dyDescent="0.2">
      <c r="B51" s="96" t="s">
        <v>248</v>
      </c>
      <c r="C51" s="98"/>
      <c r="E51" s="98"/>
      <c r="F51" s="98"/>
    </row>
    <row r="52" spans="1:7" x14ac:dyDescent="0.2">
      <c r="B52" s="93" t="s">
        <v>31</v>
      </c>
      <c r="C52" s="98"/>
      <c r="E52" s="98"/>
      <c r="F52" s="98"/>
    </row>
    <row r="53" spans="1:7" x14ac:dyDescent="0.2">
      <c r="A53" s="88">
        <v>6200</v>
      </c>
      <c r="B53" s="91" t="s">
        <v>31</v>
      </c>
      <c r="C53" s="98">
        <f>VLOOKUP(A53,'1. Fibu-Saldenliste (original)'!A:C,3,FALSE)</f>
        <v>-85000</v>
      </c>
      <c r="E53" s="98"/>
      <c r="F53" s="98">
        <f>E53+C53</f>
        <v>-85000</v>
      </c>
    </row>
    <row r="54" spans="1:7" x14ac:dyDescent="0.2">
      <c r="A54" s="88">
        <v>6210</v>
      </c>
      <c r="B54" s="106" t="s">
        <v>275</v>
      </c>
      <c r="C54" s="98">
        <f>VLOOKUP(A54,'1. Fibu-Saldenliste (original)'!A:C,3,FALSE)</f>
        <v>-14200</v>
      </c>
      <c r="E54" s="98"/>
      <c r="F54" s="98">
        <f>E54+C54</f>
        <v>-14200</v>
      </c>
    </row>
    <row r="55" spans="1:7" x14ac:dyDescent="0.2">
      <c r="B55" s="253" t="s">
        <v>231</v>
      </c>
      <c r="C55" s="99">
        <f>SUM(C53:C54)</f>
        <v>-99200</v>
      </c>
      <c r="E55" s="99">
        <f>SUM(E53:E54)</f>
        <v>0</v>
      </c>
      <c r="F55" s="99">
        <f>SUM(F53:F54)</f>
        <v>-99200</v>
      </c>
    </row>
    <row r="56" spans="1:7" x14ac:dyDescent="0.2">
      <c r="A56" s="88">
        <v>6550</v>
      </c>
      <c r="B56" s="106" t="s">
        <v>205</v>
      </c>
      <c r="C56" s="98">
        <f>VLOOKUP(A56,'1. Fibu-Saldenliste (original)'!A:C,3,FALSE)</f>
        <v>-21300</v>
      </c>
      <c r="D56" s="107"/>
      <c r="E56" s="98"/>
      <c r="F56" s="98">
        <f>E56+C56</f>
        <v>-21300</v>
      </c>
      <c r="G56" s="107"/>
    </row>
    <row r="57" spans="1:7" x14ac:dyDescent="0.2">
      <c r="A57" s="88">
        <v>6610</v>
      </c>
      <c r="B57" s="106" t="s">
        <v>209</v>
      </c>
      <c r="C57" s="98">
        <f>VLOOKUP(A57,'1. Fibu-Saldenliste (original)'!A:C,3,FALSE)</f>
        <v>-4500</v>
      </c>
      <c r="D57" s="107"/>
      <c r="E57" s="98"/>
      <c r="F57" s="98">
        <f>E57+C57</f>
        <v>-4500</v>
      </c>
      <c r="G57" s="107"/>
    </row>
    <row r="58" spans="1:7" x14ac:dyDescent="0.2">
      <c r="A58" s="88">
        <v>6630</v>
      </c>
      <c r="B58" s="106" t="s">
        <v>210</v>
      </c>
      <c r="C58" s="98">
        <f>VLOOKUP(A58,'1. Fibu-Saldenliste (original)'!A:C,3,FALSE)</f>
        <v>-400</v>
      </c>
      <c r="D58" s="107"/>
      <c r="E58" s="98"/>
      <c r="F58" s="98">
        <f>E58+C58</f>
        <v>-400</v>
      </c>
      <c r="G58" s="107"/>
    </row>
    <row r="59" spans="1:7" x14ac:dyDescent="0.2">
      <c r="A59" s="88">
        <v>6650</v>
      </c>
      <c r="B59" s="106" t="s">
        <v>211</v>
      </c>
      <c r="C59" s="98">
        <f>VLOOKUP(A59,'1. Fibu-Saldenliste (original)'!A:C,3,FALSE)</f>
        <v>-3000</v>
      </c>
      <c r="D59" s="108"/>
      <c r="E59" s="98"/>
      <c r="F59" s="98">
        <f>E59+C59</f>
        <v>-3000</v>
      </c>
      <c r="G59" s="108"/>
    </row>
    <row r="60" spans="1:7" x14ac:dyDescent="0.2">
      <c r="A60" s="88">
        <v>6670</v>
      </c>
      <c r="B60" s="106" t="s">
        <v>214</v>
      </c>
      <c r="C60" s="98">
        <f>VLOOKUP(A60,'1. Fibu-Saldenliste (original)'!A:C,3,FALSE)</f>
        <v>-1500</v>
      </c>
      <c r="D60" s="107"/>
      <c r="E60" s="98"/>
      <c r="F60" s="98">
        <f>E60+C60</f>
        <v>-1500</v>
      </c>
      <c r="G60" s="107"/>
    </row>
    <row r="61" spans="1:7" x14ac:dyDescent="0.2">
      <c r="B61" s="253" t="s">
        <v>232</v>
      </c>
      <c r="C61" s="99">
        <f>SUM(C56:C60)</f>
        <v>-30700</v>
      </c>
      <c r="D61" s="107"/>
      <c r="E61" s="99">
        <f>SUM(E56:E60)</f>
        <v>0</v>
      </c>
      <c r="F61" s="99">
        <f>SUM(F56:F60)</f>
        <v>-30700</v>
      </c>
      <c r="G61" s="107"/>
    </row>
    <row r="62" spans="1:7" x14ac:dyDescent="0.2">
      <c r="B62" s="253" t="s">
        <v>233</v>
      </c>
      <c r="C62" s="100">
        <f>C61+C55</f>
        <v>-129900</v>
      </c>
      <c r="E62" s="100">
        <f>E61+E55</f>
        <v>0</v>
      </c>
      <c r="F62" s="100">
        <f>F61+F55</f>
        <v>-129900</v>
      </c>
    </row>
    <row r="63" spans="1:7" x14ac:dyDescent="0.2">
      <c r="A63" s="88">
        <v>6700</v>
      </c>
      <c r="B63" s="106" t="s">
        <v>200</v>
      </c>
      <c r="C63" s="98">
        <f>VLOOKUP(A63,'1. Fibu-Saldenliste (original)'!A:C,3,FALSE)</f>
        <v>-2600</v>
      </c>
      <c r="E63" s="98"/>
      <c r="F63" s="98">
        <f>E63+C63</f>
        <v>-2600</v>
      </c>
    </row>
    <row r="64" spans="1:7" x14ac:dyDescent="0.2">
      <c r="A64" s="88">
        <v>6800</v>
      </c>
      <c r="B64" s="91" t="s">
        <v>34</v>
      </c>
      <c r="C64" s="98">
        <f>VLOOKUP(A64,'1. Fibu-Saldenliste (original)'!A:C,3,FALSE)</f>
        <v>-2000</v>
      </c>
      <c r="E64" s="98"/>
      <c r="F64" s="98">
        <f>E64+C64</f>
        <v>-2000</v>
      </c>
    </row>
    <row r="65" spans="1:7" x14ac:dyDescent="0.2">
      <c r="B65" s="253" t="s">
        <v>234</v>
      </c>
      <c r="C65" s="99">
        <f t="shared" ref="C65" si="1">SUM(C63:C64)</f>
        <v>-4600</v>
      </c>
      <c r="E65" s="99">
        <f t="shared" ref="E65:F65" si="2">SUM(E63:E64)</f>
        <v>0</v>
      </c>
      <c r="F65" s="99">
        <f t="shared" si="2"/>
        <v>-4600</v>
      </c>
    </row>
    <row r="66" spans="1:7" x14ac:dyDescent="0.2">
      <c r="B66" s="253" t="s">
        <v>236</v>
      </c>
      <c r="C66" s="100">
        <f>C65+C62</f>
        <v>-134500</v>
      </c>
      <c r="E66" s="100">
        <f>E65+E62</f>
        <v>0</v>
      </c>
      <c r="F66" s="100">
        <f>F65+F62</f>
        <v>-134500</v>
      </c>
    </row>
    <row r="67" spans="1:7" x14ac:dyDescent="0.2">
      <c r="B67" s="93"/>
      <c r="C67" s="100"/>
      <c r="E67" s="100"/>
      <c r="F67" s="100"/>
    </row>
    <row r="68" spans="1:7" x14ac:dyDescent="0.2">
      <c r="B68" s="129" t="s">
        <v>223</v>
      </c>
      <c r="C68" s="100">
        <f>C66+C49</f>
        <v>373000</v>
      </c>
      <c r="D68" s="126"/>
      <c r="E68" s="100">
        <f>E66+E49</f>
        <v>0</v>
      </c>
      <c r="F68" s="100">
        <f>F66+F49</f>
        <v>373000</v>
      </c>
      <c r="G68" s="126"/>
    </row>
    <row r="69" spans="1:7" x14ac:dyDescent="0.2">
      <c r="B69" s="114"/>
      <c r="C69" s="102"/>
      <c r="E69" s="102"/>
      <c r="F69" s="102"/>
    </row>
    <row r="70" spans="1:7" x14ac:dyDescent="0.2">
      <c r="B70" s="96" t="s">
        <v>17</v>
      </c>
      <c r="C70" s="98"/>
      <c r="E70" s="98"/>
      <c r="F70" s="98"/>
    </row>
    <row r="71" spans="1:7" x14ac:dyDescent="0.2">
      <c r="A71" s="88">
        <v>4800</v>
      </c>
      <c r="B71" s="91" t="s">
        <v>19</v>
      </c>
      <c r="C71" s="98">
        <f>VLOOKUP(A71,'1. Fibu-Saldenliste (original)'!A:C,3,FALSE)</f>
        <v>6700</v>
      </c>
      <c r="E71" s="98"/>
      <c r="F71" s="98">
        <f>E71+C71</f>
        <v>6700</v>
      </c>
    </row>
    <row r="72" spans="1:7" x14ac:dyDescent="0.2">
      <c r="A72" s="88">
        <v>4820</v>
      </c>
      <c r="B72" s="91" t="s">
        <v>18</v>
      </c>
      <c r="C72" s="98">
        <f>VLOOKUP(A72,'1. Fibu-Saldenliste (original)'!A:C,3,FALSE)</f>
        <v>1800</v>
      </c>
      <c r="E72" s="98"/>
      <c r="F72" s="98">
        <f t="shared" ref="F72:F75" si="3">E72+C72</f>
        <v>1800</v>
      </c>
    </row>
    <row r="73" spans="1:7" x14ac:dyDescent="0.2">
      <c r="A73" s="88">
        <v>4840</v>
      </c>
      <c r="B73" s="91" t="s">
        <v>20</v>
      </c>
      <c r="C73" s="98">
        <f>VLOOKUP(A73,'1. Fibu-Saldenliste (original)'!A:C,3,FALSE)</f>
        <v>13000</v>
      </c>
      <c r="E73" s="98"/>
      <c r="F73" s="98">
        <f t="shared" si="3"/>
        <v>13000</v>
      </c>
    </row>
    <row r="74" spans="1:7" x14ac:dyDescent="0.2">
      <c r="A74" s="88">
        <v>4860</v>
      </c>
      <c r="B74" s="91" t="s">
        <v>21</v>
      </c>
      <c r="C74" s="98">
        <f>VLOOKUP(A74,'1. Fibu-Saldenliste (original)'!A:C,3,FALSE)</f>
        <v>4100</v>
      </c>
      <c r="E74" s="98"/>
      <c r="F74" s="98">
        <f t="shared" si="3"/>
        <v>4100</v>
      </c>
    </row>
    <row r="75" spans="1:7" x14ac:dyDescent="0.2">
      <c r="A75" s="88">
        <v>4880</v>
      </c>
      <c r="B75" s="91" t="s">
        <v>22</v>
      </c>
      <c r="C75" s="98">
        <f>VLOOKUP(A75,'1. Fibu-Saldenliste (original)'!A:C,3,FALSE)</f>
        <v>4000</v>
      </c>
      <c r="E75" s="98"/>
      <c r="F75" s="98">
        <f t="shared" si="3"/>
        <v>4000</v>
      </c>
    </row>
    <row r="76" spans="1:7" x14ac:dyDescent="0.2">
      <c r="B76" s="253" t="s">
        <v>237</v>
      </c>
      <c r="C76" s="99">
        <f>SUM(C71:C75)</f>
        <v>29600</v>
      </c>
      <c r="E76" s="99">
        <f>SUM(E71:E75)</f>
        <v>0</v>
      </c>
      <c r="F76" s="99">
        <f>SUM(F71:F75)</f>
        <v>29600</v>
      </c>
    </row>
    <row r="77" spans="1:7" x14ac:dyDescent="0.2">
      <c r="B77" s="93"/>
      <c r="C77" s="99"/>
      <c r="E77" s="99"/>
      <c r="F77" s="99"/>
    </row>
    <row r="78" spans="1:7" x14ac:dyDescent="0.2">
      <c r="B78" s="129" t="s">
        <v>222</v>
      </c>
      <c r="C78" s="100">
        <f>C76+C68</f>
        <v>402600</v>
      </c>
      <c r="D78" s="126"/>
      <c r="E78" s="100">
        <f>E76+E68</f>
        <v>0</v>
      </c>
      <c r="F78" s="100">
        <f>F76+F68</f>
        <v>402600</v>
      </c>
      <c r="G78" s="126"/>
    </row>
    <row r="79" spans="1:7" x14ac:dyDescent="0.2">
      <c r="B79" s="114"/>
      <c r="C79" s="102"/>
      <c r="E79" s="102"/>
      <c r="F79" s="102"/>
    </row>
    <row r="80" spans="1:7" x14ac:dyDescent="0.2">
      <c r="B80" s="96" t="s">
        <v>35</v>
      </c>
      <c r="C80" s="98"/>
      <c r="E80" s="98"/>
      <c r="F80" s="98"/>
    </row>
    <row r="81" spans="1:6" x14ac:dyDescent="0.2">
      <c r="A81" s="88">
        <v>7010</v>
      </c>
      <c r="B81" s="106" t="s">
        <v>36</v>
      </c>
      <c r="C81" s="98">
        <f>VLOOKUP(A81,'1. Fibu-Saldenliste (original)'!A:C,3,FALSE)</f>
        <v>-67600</v>
      </c>
      <c r="E81" s="104">
        <f>-'3.a. kalk. Kosten u. Umsatz'!J54</f>
        <v>-4300</v>
      </c>
      <c r="F81" s="98">
        <f>C81+E81</f>
        <v>-71900</v>
      </c>
    </row>
    <row r="82" spans="1:6" x14ac:dyDescent="0.2">
      <c r="A82" s="88">
        <v>7060</v>
      </c>
      <c r="B82" s="91" t="s">
        <v>37</v>
      </c>
      <c r="C82" s="98">
        <f>VLOOKUP(A82,'1. Fibu-Saldenliste (original)'!A:C,3,FALSE)</f>
        <v>-3400</v>
      </c>
      <c r="E82" s="98"/>
      <c r="F82" s="98">
        <f t="shared" ref="F82" si="4">E82+C82</f>
        <v>-3400</v>
      </c>
    </row>
    <row r="83" spans="1:6" x14ac:dyDescent="0.2">
      <c r="B83" s="253" t="s">
        <v>238</v>
      </c>
      <c r="C83" s="100">
        <f t="shared" ref="C83" si="5">SUM(C81:C82)</f>
        <v>-71000</v>
      </c>
      <c r="E83" s="100">
        <f t="shared" ref="E83:F83" si="6">SUM(E81:E82)</f>
        <v>-4300</v>
      </c>
      <c r="F83" s="100">
        <f t="shared" si="6"/>
        <v>-75300</v>
      </c>
    </row>
    <row r="84" spans="1:6" x14ac:dyDescent="0.2">
      <c r="B84" s="93"/>
      <c r="C84" s="102"/>
      <c r="E84" s="102"/>
      <c r="F84" s="102"/>
    </row>
    <row r="85" spans="1:6" x14ac:dyDescent="0.2">
      <c r="B85" s="96" t="s">
        <v>38</v>
      </c>
      <c r="C85" s="98"/>
      <c r="E85" s="98"/>
      <c r="F85" s="98"/>
    </row>
    <row r="86" spans="1:6" x14ac:dyDescent="0.2">
      <c r="B86" s="93" t="s">
        <v>39</v>
      </c>
      <c r="C86" s="98"/>
      <c r="E86" s="98"/>
      <c r="F86" s="98"/>
    </row>
    <row r="87" spans="1:6" x14ac:dyDescent="0.2">
      <c r="A87" s="88">
        <v>7610</v>
      </c>
      <c r="B87" s="91" t="s">
        <v>40</v>
      </c>
      <c r="C87" s="98">
        <f>VLOOKUP(A87,'1. Fibu-Saldenliste (original)'!A:C,3,FALSE)</f>
        <v>-500</v>
      </c>
      <c r="E87" s="98"/>
      <c r="F87" s="98">
        <f t="shared" ref="F87:F90" si="7">E87+C87</f>
        <v>-500</v>
      </c>
    </row>
    <row r="88" spans="1:6" x14ac:dyDescent="0.2">
      <c r="A88" s="88">
        <v>7660</v>
      </c>
      <c r="B88" s="91" t="s">
        <v>41</v>
      </c>
      <c r="C88" s="98">
        <f>VLOOKUP(A88,'1. Fibu-Saldenliste (original)'!A:C,3,FALSE)</f>
        <v>-600</v>
      </c>
      <c r="E88" s="98"/>
      <c r="F88" s="98">
        <f t="shared" si="7"/>
        <v>-600</v>
      </c>
    </row>
    <row r="89" spans="1:6" x14ac:dyDescent="0.2">
      <c r="A89" s="88">
        <v>7620</v>
      </c>
      <c r="B89" s="91" t="s">
        <v>42</v>
      </c>
      <c r="C89" s="98">
        <f>VLOOKUP(A89,'1. Fibu-Saldenliste (original)'!A:C,3,FALSE)</f>
        <v>-1800</v>
      </c>
      <c r="E89" s="98"/>
      <c r="F89" s="98">
        <f t="shared" si="7"/>
        <v>-1800</v>
      </c>
    </row>
    <row r="90" spans="1:6" x14ac:dyDescent="0.2">
      <c r="A90" s="88">
        <v>7490</v>
      </c>
      <c r="B90" s="91" t="s">
        <v>43</v>
      </c>
      <c r="C90" s="98">
        <f>VLOOKUP(A90,'1. Fibu-Saldenliste (original)'!A:C,3,FALSE)</f>
        <v>-5200</v>
      </c>
      <c r="E90" s="98"/>
      <c r="F90" s="98">
        <f t="shared" si="7"/>
        <v>-5200</v>
      </c>
    </row>
    <row r="91" spans="1:6" x14ac:dyDescent="0.2">
      <c r="B91" s="93"/>
      <c r="C91" s="99">
        <f t="shared" ref="C91" si="8">SUM(C87:C90)</f>
        <v>-8100</v>
      </c>
      <c r="E91" s="99">
        <f t="shared" ref="E91:F91" si="9">SUM(E87:E90)</f>
        <v>0</v>
      </c>
      <c r="F91" s="99">
        <f t="shared" si="9"/>
        <v>-8100</v>
      </c>
    </row>
    <row r="92" spans="1:6" x14ac:dyDescent="0.2">
      <c r="B92" s="93" t="s">
        <v>239</v>
      </c>
      <c r="C92" s="98"/>
      <c r="E92" s="98"/>
      <c r="F92" s="98"/>
    </row>
    <row r="93" spans="1:6" x14ac:dyDescent="0.2">
      <c r="A93" s="88">
        <v>7200</v>
      </c>
      <c r="B93" s="91" t="s">
        <v>46</v>
      </c>
      <c r="C93" s="98">
        <f>VLOOKUP(A93,'1. Fibu-Saldenliste (original)'!A:C,3,FALSE)</f>
        <v>-26600</v>
      </c>
      <c r="E93" s="98"/>
      <c r="F93" s="98">
        <f t="shared" ref="F93:F97" si="10">E93+C93</f>
        <v>-26600</v>
      </c>
    </row>
    <row r="94" spans="1:6" x14ac:dyDescent="0.2">
      <c r="A94" s="88">
        <v>7220</v>
      </c>
      <c r="B94" s="106" t="s">
        <v>241</v>
      </c>
      <c r="C94" s="98">
        <f>VLOOKUP(A94,'1. Fibu-Saldenliste (original)'!A:C,3,FALSE)</f>
        <v>-6400</v>
      </c>
      <c r="E94" s="98"/>
      <c r="F94" s="98">
        <f t="shared" si="10"/>
        <v>-6400</v>
      </c>
    </row>
    <row r="95" spans="1:6" x14ac:dyDescent="0.2">
      <c r="A95" s="88">
        <v>7240</v>
      </c>
      <c r="B95" s="91" t="s">
        <v>48</v>
      </c>
      <c r="C95" s="98">
        <f>VLOOKUP(A95,'1. Fibu-Saldenliste (original)'!A:C,3,FALSE)</f>
        <v>-35300</v>
      </c>
      <c r="E95" s="98"/>
      <c r="F95" s="98">
        <f t="shared" si="10"/>
        <v>-35300</v>
      </c>
    </row>
    <row r="96" spans="1:6" x14ac:dyDescent="0.2">
      <c r="A96" s="88">
        <v>7260</v>
      </c>
      <c r="B96" s="91" t="s">
        <v>49</v>
      </c>
      <c r="C96" s="98">
        <f>VLOOKUP(A96,'1. Fibu-Saldenliste (original)'!A:C,3,FALSE)</f>
        <v>-15800</v>
      </c>
      <c r="E96" s="98"/>
      <c r="F96" s="98">
        <f t="shared" si="10"/>
        <v>-15800</v>
      </c>
    </row>
    <row r="97" spans="1:6" x14ac:dyDescent="0.2">
      <c r="A97" s="88">
        <v>7280</v>
      </c>
      <c r="B97" s="91" t="s">
        <v>203</v>
      </c>
      <c r="C97" s="98">
        <f>VLOOKUP(A97,'1. Fibu-Saldenliste (original)'!A:C,3,FALSE)</f>
        <v>-900</v>
      </c>
      <c r="E97" s="98"/>
      <c r="F97" s="98">
        <f t="shared" si="10"/>
        <v>-900</v>
      </c>
    </row>
    <row r="98" spans="1:6" x14ac:dyDescent="0.2">
      <c r="C98" s="99">
        <f t="shared" ref="C98" si="11">SUM(C93:C97)</f>
        <v>-85000</v>
      </c>
      <c r="E98" s="99">
        <f t="shared" ref="E98:F98" si="12">SUM(E93:E97)</f>
        <v>0</v>
      </c>
      <c r="F98" s="99">
        <f t="shared" si="12"/>
        <v>-85000</v>
      </c>
    </row>
    <row r="99" spans="1:6" x14ac:dyDescent="0.2">
      <c r="B99" s="93" t="s">
        <v>50</v>
      </c>
      <c r="C99" s="98"/>
      <c r="E99" s="98"/>
      <c r="F99" s="98"/>
    </row>
    <row r="100" spans="1:6" x14ac:dyDescent="0.2">
      <c r="A100" s="88">
        <v>7300</v>
      </c>
      <c r="B100" s="91" t="s">
        <v>51</v>
      </c>
      <c r="C100" s="98">
        <f>VLOOKUP(A100,'1. Fibu-Saldenliste (original)'!A:C,3,FALSE)</f>
        <v>-3600</v>
      </c>
      <c r="E100" s="98"/>
      <c r="F100" s="98">
        <f t="shared" ref="F100:F106" si="13">E100+C100</f>
        <v>-3600</v>
      </c>
    </row>
    <row r="101" spans="1:6" x14ac:dyDescent="0.2">
      <c r="A101" s="88">
        <v>7310</v>
      </c>
      <c r="B101" s="91" t="s">
        <v>52</v>
      </c>
      <c r="C101" s="98">
        <f>VLOOKUP(A101,'1. Fibu-Saldenliste (original)'!A:C,3,FALSE)</f>
        <v>-2600</v>
      </c>
      <c r="E101" s="98"/>
      <c r="F101" s="98">
        <f t="shared" si="13"/>
        <v>-2600</v>
      </c>
    </row>
    <row r="102" spans="1:6" x14ac:dyDescent="0.2">
      <c r="A102" s="88">
        <v>7320</v>
      </c>
      <c r="B102" s="91" t="s">
        <v>53</v>
      </c>
      <c r="C102" s="98">
        <f>VLOOKUP(A102,'1. Fibu-Saldenliste (original)'!A:C,3,FALSE)</f>
        <v>-1200</v>
      </c>
      <c r="E102" s="98"/>
      <c r="F102" s="98">
        <f t="shared" si="13"/>
        <v>-1200</v>
      </c>
    </row>
    <row r="103" spans="1:6" x14ac:dyDescent="0.2">
      <c r="A103" s="88">
        <v>7440</v>
      </c>
      <c r="B103" s="91" t="s">
        <v>204</v>
      </c>
      <c r="C103" s="98">
        <f>VLOOKUP(A103,'1. Fibu-Saldenliste (original)'!A:C,3,FALSE)</f>
        <v>-7900</v>
      </c>
      <c r="E103" s="98"/>
      <c r="F103" s="98">
        <f t="shared" si="13"/>
        <v>-7900</v>
      </c>
    </row>
    <row r="104" spans="1:6" x14ac:dyDescent="0.2">
      <c r="A104" s="88">
        <v>7350</v>
      </c>
      <c r="B104" s="91" t="s">
        <v>54</v>
      </c>
      <c r="C104" s="98">
        <f>VLOOKUP(A104,'1. Fibu-Saldenliste (original)'!A:C,3,FALSE)</f>
        <v>-16900</v>
      </c>
      <c r="E104" s="98"/>
      <c r="F104" s="98">
        <f t="shared" si="13"/>
        <v>-16900</v>
      </c>
    </row>
    <row r="105" spans="1:6" x14ac:dyDescent="0.2">
      <c r="A105" s="88">
        <v>7360</v>
      </c>
      <c r="B105" s="91" t="s">
        <v>55</v>
      </c>
      <c r="C105" s="98">
        <f>VLOOKUP(A105,'1. Fibu-Saldenliste (original)'!A:C,3,FALSE)</f>
        <v>-7200</v>
      </c>
      <c r="E105" s="98"/>
      <c r="F105" s="98">
        <f t="shared" si="13"/>
        <v>-7200</v>
      </c>
    </row>
    <row r="106" spans="1:6" x14ac:dyDescent="0.2">
      <c r="A106" s="88">
        <v>7370</v>
      </c>
      <c r="B106" s="91" t="s">
        <v>56</v>
      </c>
      <c r="C106" s="98">
        <f>VLOOKUP(A106,'1. Fibu-Saldenliste (original)'!A:C,3,FALSE)</f>
        <v>-2800</v>
      </c>
      <c r="E106" s="98"/>
      <c r="F106" s="98">
        <f t="shared" si="13"/>
        <v>-2800</v>
      </c>
    </row>
    <row r="107" spans="1:6" x14ac:dyDescent="0.2">
      <c r="C107" s="99">
        <f t="shared" ref="C107" si="14">SUM(C100:C106)</f>
        <v>-42200</v>
      </c>
      <c r="E107" s="99">
        <f t="shared" ref="E107:F107" si="15">SUM(E100:E106)</f>
        <v>0</v>
      </c>
      <c r="F107" s="99">
        <f t="shared" si="15"/>
        <v>-42200</v>
      </c>
    </row>
    <row r="108" spans="1:6" x14ac:dyDescent="0.2">
      <c r="B108" s="93" t="s">
        <v>57</v>
      </c>
      <c r="C108" s="98"/>
      <c r="E108" s="98"/>
      <c r="F108" s="98"/>
    </row>
    <row r="109" spans="1:6" x14ac:dyDescent="0.2">
      <c r="A109" s="88">
        <v>7380</v>
      </c>
      <c r="B109" s="91" t="s">
        <v>58</v>
      </c>
      <c r="C109" s="98">
        <f>VLOOKUP(A109,'1. Fibu-Saldenliste (original)'!A:C,3,FALSE)</f>
        <v>-10300</v>
      </c>
      <c r="E109" s="98"/>
      <c r="F109" s="98">
        <f t="shared" ref="F109" si="16">E109+C109</f>
        <v>-10300</v>
      </c>
    </row>
    <row r="110" spans="1:6" x14ac:dyDescent="0.2">
      <c r="C110" s="99">
        <f>SUM(C109:C109)</f>
        <v>-10300</v>
      </c>
      <c r="E110" s="99">
        <f>SUM(E109:E109)</f>
        <v>0</v>
      </c>
      <c r="F110" s="99">
        <f>SUM(F109:F109)</f>
        <v>-10300</v>
      </c>
    </row>
    <row r="111" spans="1:6" x14ac:dyDescent="0.2">
      <c r="B111" s="93" t="s">
        <v>59</v>
      </c>
      <c r="C111" s="98"/>
      <c r="E111" s="98"/>
      <c r="F111" s="98"/>
    </row>
    <row r="112" spans="1:6" x14ac:dyDescent="0.2">
      <c r="A112" s="88">
        <v>7150</v>
      </c>
      <c r="B112" s="91" t="s">
        <v>60</v>
      </c>
      <c r="C112" s="98">
        <f>VLOOKUP(A112,'1. Fibu-Saldenliste (original)'!A:C,3,FALSE)</f>
        <v>-22900</v>
      </c>
      <c r="E112" s="98"/>
      <c r="F112" s="98">
        <f t="shared" ref="F112:F113" si="17">E112+C112</f>
        <v>-22900</v>
      </c>
    </row>
    <row r="113" spans="1:6" x14ac:dyDescent="0.2">
      <c r="A113" s="88">
        <v>7190</v>
      </c>
      <c r="B113" s="91" t="s">
        <v>61</v>
      </c>
      <c r="C113" s="98">
        <f>VLOOKUP(A113,'1. Fibu-Saldenliste (original)'!A:C,3,FALSE)</f>
        <v>-300</v>
      </c>
      <c r="E113" s="98"/>
      <c r="F113" s="98">
        <f t="shared" si="17"/>
        <v>-300</v>
      </c>
    </row>
    <row r="114" spans="1:6" x14ac:dyDescent="0.2">
      <c r="C114" s="99">
        <f t="shared" ref="C114" si="18">SUM(C112:C113)</f>
        <v>-23200</v>
      </c>
      <c r="E114" s="99">
        <f t="shared" ref="E114:F114" si="19">SUM(E112:E113)</f>
        <v>0</v>
      </c>
      <c r="F114" s="99">
        <f t="shared" si="19"/>
        <v>-23200</v>
      </c>
    </row>
    <row r="115" spans="1:6" x14ac:dyDescent="0.2">
      <c r="B115" s="93" t="s">
        <v>62</v>
      </c>
      <c r="C115" s="98"/>
      <c r="E115" s="98"/>
      <c r="F115" s="98"/>
    </row>
    <row r="116" spans="1:6" x14ac:dyDescent="0.2">
      <c r="A116" s="88">
        <v>7780</v>
      </c>
      <c r="B116" s="91" t="s">
        <v>63</v>
      </c>
      <c r="C116" s="98">
        <f>VLOOKUP(A116,'1. Fibu-Saldenliste (original)'!A:C,3,FALSE)</f>
        <v>-18800</v>
      </c>
      <c r="E116" s="98"/>
      <c r="F116" s="98">
        <f t="shared" ref="F116" si="20">E116+C116</f>
        <v>-18800</v>
      </c>
    </row>
    <row r="117" spans="1:6" x14ac:dyDescent="0.2">
      <c r="C117" s="99">
        <f>C116</f>
        <v>-18800</v>
      </c>
      <c r="E117" s="99">
        <f>E116</f>
        <v>0</v>
      </c>
      <c r="F117" s="99">
        <f>F116</f>
        <v>-18800</v>
      </c>
    </row>
    <row r="118" spans="1:6" x14ac:dyDescent="0.2">
      <c r="B118" s="93" t="s">
        <v>64</v>
      </c>
      <c r="C118" s="98"/>
      <c r="E118" s="98"/>
      <c r="F118" s="98"/>
    </row>
    <row r="119" spans="1:6" x14ac:dyDescent="0.2">
      <c r="A119" s="88">
        <v>7480</v>
      </c>
      <c r="B119" s="91" t="s">
        <v>65</v>
      </c>
      <c r="C119" s="98">
        <f>VLOOKUP(A119,'1. Fibu-Saldenliste (original)'!A:C,3,FALSE)</f>
        <v>-1300</v>
      </c>
      <c r="E119" s="98"/>
      <c r="F119" s="98">
        <f t="shared" ref="F119:F120" si="21">E119+C119</f>
        <v>-1300</v>
      </c>
    </row>
    <row r="120" spans="1:6" x14ac:dyDescent="0.2">
      <c r="A120" s="88">
        <v>7820</v>
      </c>
      <c r="B120" s="91" t="s">
        <v>66</v>
      </c>
      <c r="C120" s="98">
        <f>VLOOKUP(A120,'1. Fibu-Saldenliste (original)'!A:C,3,FALSE)</f>
        <v>-2600</v>
      </c>
      <c r="E120" s="98"/>
      <c r="F120" s="98">
        <f t="shared" si="21"/>
        <v>-2600</v>
      </c>
    </row>
    <row r="121" spans="1:6" x14ac:dyDescent="0.2">
      <c r="C121" s="99">
        <f t="shared" ref="C121" si="22">SUM(C119:C120)</f>
        <v>-3900</v>
      </c>
      <c r="E121" s="99">
        <f t="shared" ref="E121:F121" si="23">SUM(E119:E120)</f>
        <v>0</v>
      </c>
      <c r="F121" s="99">
        <f t="shared" si="23"/>
        <v>-3900</v>
      </c>
    </row>
    <row r="122" spans="1:6" x14ac:dyDescent="0.2">
      <c r="B122" s="93" t="s">
        <v>67</v>
      </c>
      <c r="C122" s="98"/>
      <c r="E122" s="98"/>
      <c r="F122" s="98"/>
    </row>
    <row r="123" spans="1:6" x14ac:dyDescent="0.2">
      <c r="A123" s="88">
        <v>7840</v>
      </c>
      <c r="B123" s="91" t="s">
        <v>68</v>
      </c>
      <c r="C123" s="98">
        <f>VLOOKUP(A123,'1. Fibu-Saldenliste (original)'!A:C,3,FALSE)</f>
        <v>-2600</v>
      </c>
      <c r="E123" s="98"/>
      <c r="F123" s="98">
        <f t="shared" ref="F123:F128" si="24">E123+C123</f>
        <v>-2600</v>
      </c>
    </row>
    <row r="124" spans="1:6" x14ac:dyDescent="0.2">
      <c r="A124" s="88">
        <v>7850</v>
      </c>
      <c r="B124" s="91" t="s">
        <v>69</v>
      </c>
      <c r="C124" s="98">
        <f>VLOOKUP(A124,'1. Fibu-Saldenliste (original)'!A:C,3,FALSE)</f>
        <v>-400</v>
      </c>
      <c r="E124" s="98"/>
      <c r="F124" s="98">
        <f t="shared" si="24"/>
        <v>-400</v>
      </c>
    </row>
    <row r="125" spans="1:6" x14ac:dyDescent="0.2">
      <c r="A125" s="163">
        <v>79100</v>
      </c>
      <c r="B125" s="103" t="s">
        <v>129</v>
      </c>
      <c r="C125" s="98"/>
      <c r="E125" s="104">
        <f>-'3.a. kalk. Kosten u. Umsatz'!F77</f>
        <v>-8900</v>
      </c>
      <c r="F125" s="98">
        <f t="shared" si="24"/>
        <v>-8900</v>
      </c>
    </row>
    <row r="126" spans="1:6" x14ac:dyDescent="0.2">
      <c r="A126" s="163">
        <v>79200</v>
      </c>
      <c r="B126" s="103" t="s">
        <v>131</v>
      </c>
      <c r="C126" s="98"/>
      <c r="E126" s="104">
        <f>-'3.a. kalk. Kosten u. Umsatz'!F81</f>
        <v>-17800</v>
      </c>
      <c r="F126" s="98">
        <f t="shared" si="24"/>
        <v>-17800</v>
      </c>
    </row>
    <row r="127" spans="1:6" x14ac:dyDescent="0.2">
      <c r="A127" s="163">
        <v>79300</v>
      </c>
      <c r="B127" s="103" t="s">
        <v>130</v>
      </c>
      <c r="C127" s="98"/>
      <c r="E127" s="104">
        <f>-'3.a. kalk. Kosten u. Umsatz'!F85</f>
        <v>-4000</v>
      </c>
      <c r="F127" s="98">
        <f t="shared" si="24"/>
        <v>-4000</v>
      </c>
    </row>
    <row r="128" spans="1:6" x14ac:dyDescent="0.2">
      <c r="A128" s="88">
        <v>7880</v>
      </c>
      <c r="B128" s="91" t="s">
        <v>70</v>
      </c>
      <c r="C128" s="98">
        <f>VLOOKUP(A128,'1. Fibu-Saldenliste (original)'!A:C,3,FALSE)</f>
        <v>-500</v>
      </c>
      <c r="E128" s="98"/>
      <c r="F128" s="98">
        <f t="shared" si="24"/>
        <v>-500</v>
      </c>
    </row>
    <row r="129" spans="1:7" x14ac:dyDescent="0.2">
      <c r="C129" s="99">
        <f>SUM(C123:C128)</f>
        <v>-3500</v>
      </c>
      <c r="E129" s="99">
        <f>SUM(E123:E128)</f>
        <v>-30700</v>
      </c>
      <c r="F129" s="99">
        <f>SUM(F123:F128)</f>
        <v>-34200</v>
      </c>
    </row>
    <row r="130" spans="1:7" x14ac:dyDescent="0.2">
      <c r="B130" s="93" t="s">
        <v>80</v>
      </c>
      <c r="C130" s="98"/>
      <c r="E130" s="98"/>
      <c r="F130" s="98"/>
    </row>
    <row r="131" spans="1:7" x14ac:dyDescent="0.2">
      <c r="A131" s="88">
        <v>7520</v>
      </c>
      <c r="B131" s="91" t="s">
        <v>81</v>
      </c>
      <c r="C131" s="98">
        <f>VLOOKUP(A131,'1. Fibu-Saldenliste (original)'!A:C,3,FALSE)</f>
        <v>-300</v>
      </c>
      <c r="E131" s="98"/>
      <c r="F131" s="98">
        <f t="shared" ref="F131:F139" si="25">E131+C131</f>
        <v>-300</v>
      </c>
    </row>
    <row r="132" spans="1:7" x14ac:dyDescent="0.2">
      <c r="A132" s="88">
        <v>7500</v>
      </c>
      <c r="B132" s="91" t="s">
        <v>82</v>
      </c>
      <c r="C132" s="98">
        <f>VLOOKUP(A132,'1. Fibu-Saldenliste (original)'!A:C,3,FALSE)</f>
        <v>-600</v>
      </c>
      <c r="E132" s="98"/>
      <c r="F132" s="98">
        <f t="shared" si="25"/>
        <v>-600</v>
      </c>
    </row>
    <row r="133" spans="1:7" x14ac:dyDescent="0.2">
      <c r="A133" s="88">
        <v>7315</v>
      </c>
      <c r="B133" s="91" t="s">
        <v>83</v>
      </c>
      <c r="C133" s="98">
        <f>VLOOKUP(A133,'1. Fibu-Saldenliste (original)'!A:C,3,FALSE)</f>
        <v>-6200</v>
      </c>
      <c r="E133" s="98"/>
      <c r="F133" s="98">
        <f t="shared" si="25"/>
        <v>-6200</v>
      </c>
    </row>
    <row r="134" spans="1:7" x14ac:dyDescent="0.2">
      <c r="A134" s="88">
        <v>7600</v>
      </c>
      <c r="B134" s="91" t="s">
        <v>84</v>
      </c>
      <c r="C134" s="98">
        <f>VLOOKUP(A134,'1. Fibu-Saldenliste (original)'!A:C,3,FALSE)</f>
        <v>-9100</v>
      </c>
      <c r="E134" s="98"/>
      <c r="F134" s="98">
        <f t="shared" si="25"/>
        <v>-9100</v>
      </c>
    </row>
    <row r="135" spans="1:7" x14ac:dyDescent="0.2">
      <c r="A135" s="88">
        <v>7650</v>
      </c>
      <c r="B135" s="91" t="s">
        <v>85</v>
      </c>
      <c r="C135" s="98">
        <f>VLOOKUP(A135,'1. Fibu-Saldenliste (original)'!A:C,3,FALSE)</f>
        <v>-5100</v>
      </c>
      <c r="E135" s="98"/>
      <c r="F135" s="98">
        <f t="shared" si="25"/>
        <v>-5100</v>
      </c>
    </row>
    <row r="136" spans="1:7" x14ac:dyDescent="0.2">
      <c r="A136" s="88">
        <v>7305</v>
      </c>
      <c r="B136" s="91" t="s">
        <v>86</v>
      </c>
      <c r="C136" s="98">
        <f>VLOOKUP(A136,'1. Fibu-Saldenliste (original)'!A:C,3,FALSE)</f>
        <v>-1400</v>
      </c>
      <c r="E136" s="98"/>
      <c r="F136" s="98">
        <f t="shared" si="25"/>
        <v>-1400</v>
      </c>
    </row>
    <row r="137" spans="1:7" x14ac:dyDescent="0.2">
      <c r="A137" s="88">
        <v>7420</v>
      </c>
      <c r="B137" s="91" t="s">
        <v>87</v>
      </c>
      <c r="C137" s="98">
        <f>VLOOKUP(A137,'1. Fibu-Saldenliste (original)'!A:C,3,FALSE)</f>
        <v>-400</v>
      </c>
      <c r="E137" s="98"/>
      <c r="F137" s="98">
        <f t="shared" si="25"/>
        <v>-400</v>
      </c>
    </row>
    <row r="138" spans="1:7" x14ac:dyDescent="0.2">
      <c r="A138" s="88">
        <v>7330</v>
      </c>
      <c r="B138" s="91" t="s">
        <v>88</v>
      </c>
      <c r="C138" s="98">
        <f>VLOOKUP(A138,'1. Fibu-Saldenliste (original)'!A:C,3,FALSE)</f>
        <v>-1900</v>
      </c>
      <c r="E138" s="98"/>
      <c r="F138" s="98">
        <f t="shared" si="25"/>
        <v>-1900</v>
      </c>
    </row>
    <row r="139" spans="1:7" x14ac:dyDescent="0.2">
      <c r="A139" s="88">
        <v>7790</v>
      </c>
      <c r="B139" s="91" t="s">
        <v>80</v>
      </c>
      <c r="C139" s="98">
        <f>VLOOKUP(A139,'1. Fibu-Saldenliste (original)'!A:C,3,FALSE)</f>
        <v>-17400</v>
      </c>
      <c r="E139" s="98"/>
      <c r="F139" s="98">
        <f t="shared" si="25"/>
        <v>-17400</v>
      </c>
    </row>
    <row r="140" spans="1:7" x14ac:dyDescent="0.2">
      <c r="C140" s="99">
        <f>SUM(C131:C139)</f>
        <v>-42400</v>
      </c>
      <c r="E140" s="99">
        <f>SUM(E131:E139)</f>
        <v>0</v>
      </c>
      <c r="F140" s="99">
        <f>SUM(F131:F139)</f>
        <v>-42400</v>
      </c>
    </row>
    <row r="141" spans="1:7" x14ac:dyDescent="0.2">
      <c r="B141" s="253" t="s">
        <v>90</v>
      </c>
      <c r="C141" s="100">
        <f>C140+C129+C121+C117+C114+C110+C107+C98+C91</f>
        <v>-237400</v>
      </c>
      <c r="E141" s="100">
        <f>E140+E129+E121+E117+E114+E110+E107+E98+E91</f>
        <v>-30700</v>
      </c>
      <c r="F141" s="100">
        <f>F140+F129+F121+F117+F114+F110+F107+F98+F91</f>
        <v>-268100</v>
      </c>
    </row>
    <row r="142" spans="1:7" x14ac:dyDescent="0.2">
      <c r="B142" s="93"/>
      <c r="C142" s="100"/>
      <c r="E142" s="100"/>
      <c r="F142" s="100"/>
    </row>
    <row r="143" spans="1:7" x14ac:dyDescent="0.2">
      <c r="B143" s="129" t="s">
        <v>91</v>
      </c>
      <c r="C143" s="100">
        <f>C141+C83+C78</f>
        <v>94200</v>
      </c>
      <c r="D143" s="126"/>
      <c r="E143" s="100">
        <f>E141+E83+E78</f>
        <v>-35000</v>
      </c>
      <c r="F143" s="100">
        <f>F141+F83+F78</f>
        <v>59200</v>
      </c>
      <c r="G143" s="126"/>
    </row>
    <row r="144" spans="1:7" x14ac:dyDescent="0.2">
      <c r="B144" s="114"/>
      <c r="C144" s="102"/>
      <c r="E144" s="102"/>
      <c r="F144" s="102"/>
    </row>
    <row r="145" spans="1:7" x14ac:dyDescent="0.2">
      <c r="B145" s="96" t="s">
        <v>92</v>
      </c>
      <c r="C145" s="98"/>
      <c r="E145" s="98"/>
      <c r="F145" s="98"/>
    </row>
    <row r="146" spans="1:7" x14ac:dyDescent="0.2">
      <c r="B146" s="93" t="s">
        <v>93</v>
      </c>
      <c r="C146" s="98"/>
      <c r="E146" s="98"/>
      <c r="F146" s="98"/>
    </row>
    <row r="147" spans="1:7" x14ac:dyDescent="0.2">
      <c r="A147" s="88">
        <v>8130</v>
      </c>
      <c r="B147" s="91" t="s">
        <v>94</v>
      </c>
      <c r="C147" s="98">
        <f>VLOOKUP(A147,'1. Fibu-Saldenliste (original)'!A:C,3,FALSE)</f>
        <v>1400</v>
      </c>
      <c r="E147" s="98"/>
      <c r="F147" s="98">
        <f t="shared" ref="F147" si="26">E147+C147</f>
        <v>1400</v>
      </c>
    </row>
    <row r="148" spans="1:7" x14ac:dyDescent="0.2">
      <c r="B148" s="93" t="s">
        <v>95</v>
      </c>
      <c r="C148" s="98"/>
      <c r="E148" s="98"/>
      <c r="F148" s="98"/>
    </row>
    <row r="149" spans="1:7" x14ac:dyDescent="0.2">
      <c r="A149" s="88">
        <v>8100</v>
      </c>
      <c r="B149" s="106" t="s">
        <v>392</v>
      </c>
      <c r="C149" s="98">
        <f>VLOOKUP(A149,'1. Fibu-Saldenliste (original)'!A:C,3,FALSE)</f>
        <v>100</v>
      </c>
      <c r="E149" s="98"/>
      <c r="F149" s="98">
        <f t="shared" ref="F149" si="27">E149+C149</f>
        <v>100</v>
      </c>
    </row>
    <row r="150" spans="1:7" x14ac:dyDescent="0.2">
      <c r="B150" s="93" t="s">
        <v>97</v>
      </c>
      <c r="C150" s="98"/>
      <c r="E150" s="98"/>
      <c r="F150" s="98"/>
    </row>
    <row r="151" spans="1:7" x14ac:dyDescent="0.2">
      <c r="A151" s="88">
        <v>8300</v>
      </c>
      <c r="B151" s="131" t="s">
        <v>393</v>
      </c>
      <c r="C151" s="98">
        <f>VLOOKUP(A151,'1. Fibu-Saldenliste (original)'!A:C,3,FALSE)</f>
        <v>-18700</v>
      </c>
      <c r="E151" s="104">
        <f>-'3.a. kalk. Kosten u. Umsatz'!F68</f>
        <v>-17600</v>
      </c>
      <c r="F151" s="98">
        <f>E151+C151</f>
        <v>-36300</v>
      </c>
    </row>
    <row r="152" spans="1:7" x14ac:dyDescent="0.2">
      <c r="B152" s="91"/>
      <c r="C152" s="98"/>
      <c r="E152" s="98"/>
      <c r="F152" s="98"/>
    </row>
    <row r="153" spans="1:7" x14ac:dyDescent="0.2">
      <c r="B153" s="129" t="s">
        <v>255</v>
      </c>
      <c r="C153" s="100">
        <f t="shared" ref="C153" si="28">C147+C149+C151</f>
        <v>-17200</v>
      </c>
      <c r="D153" s="126"/>
      <c r="E153" s="100">
        <f t="shared" ref="E153:F153" si="29">E147+E149+E151</f>
        <v>-17600</v>
      </c>
      <c r="F153" s="100">
        <f t="shared" si="29"/>
        <v>-34800</v>
      </c>
      <c r="G153" s="126"/>
    </row>
    <row r="154" spans="1:7" x14ac:dyDescent="0.2">
      <c r="B154" s="114"/>
      <c r="C154" s="100"/>
      <c r="E154" s="100"/>
      <c r="F154" s="100"/>
    </row>
    <row r="155" spans="1:7" x14ac:dyDescent="0.2">
      <c r="B155" s="129" t="s">
        <v>253</v>
      </c>
      <c r="C155" s="100">
        <f t="shared" ref="C155" si="30">C143+C153</f>
        <v>77000</v>
      </c>
      <c r="D155" s="126"/>
      <c r="E155" s="100">
        <f t="shared" ref="E155:F155" si="31">E143+E153</f>
        <v>-52600</v>
      </c>
      <c r="F155" s="216">
        <f t="shared" si="31"/>
        <v>24400</v>
      </c>
      <c r="G155" s="399">
        <f>F155/F22</f>
        <v>1.4010105649977032E-2</v>
      </c>
    </row>
    <row r="156" spans="1:7" x14ac:dyDescent="0.2">
      <c r="B156" s="114"/>
      <c r="C156" s="102"/>
      <c r="E156" s="102"/>
      <c r="F156" s="102"/>
    </row>
    <row r="157" spans="1:7" x14ac:dyDescent="0.2">
      <c r="B157" s="93" t="s">
        <v>250</v>
      </c>
      <c r="C157" s="98"/>
      <c r="E157" s="98"/>
      <c r="F157" s="98"/>
    </row>
    <row r="158" spans="1:7" x14ac:dyDescent="0.2">
      <c r="A158" s="88">
        <v>8560</v>
      </c>
      <c r="B158" s="106" t="s">
        <v>251</v>
      </c>
      <c r="C158" s="98">
        <f>VLOOKUP(A158,'1. Fibu-Saldenliste (original)'!A:C,3,FALSE)</f>
        <v>-10500</v>
      </c>
      <c r="E158" s="98"/>
      <c r="F158" s="98">
        <f t="shared" ref="F158:F159" si="32">E158+C158</f>
        <v>-10500</v>
      </c>
    </row>
    <row r="159" spans="1:7" x14ac:dyDescent="0.2">
      <c r="A159" s="88">
        <v>8570</v>
      </c>
      <c r="B159" s="106" t="s">
        <v>252</v>
      </c>
      <c r="C159" s="98">
        <f>VLOOKUP(A159,'1. Fibu-Saldenliste (original)'!A:C,3,FALSE)</f>
        <v>-32300</v>
      </c>
      <c r="E159" s="98"/>
      <c r="F159" s="98">
        <f t="shared" si="32"/>
        <v>-32300</v>
      </c>
    </row>
    <row r="160" spans="1:7" x14ac:dyDescent="0.2">
      <c r="B160" s="253" t="s">
        <v>240</v>
      </c>
      <c r="C160" s="99">
        <f>SUM(C158:C159)</f>
        <v>-42800</v>
      </c>
      <c r="E160" s="99">
        <f>SUM(E158:E159)</f>
        <v>0</v>
      </c>
      <c r="F160" s="99">
        <f>SUM(F158:F159)</f>
        <v>-42800</v>
      </c>
    </row>
    <row r="161" spans="1:7" x14ac:dyDescent="0.2">
      <c r="B161" s="93"/>
      <c r="C161" s="130"/>
      <c r="E161" s="130"/>
      <c r="F161" s="130"/>
    </row>
    <row r="162" spans="1:7" ht="13.5" thickBot="1" x14ac:dyDescent="0.25">
      <c r="B162" s="129" t="s">
        <v>254</v>
      </c>
      <c r="C162" s="110">
        <f>C155+C160</f>
        <v>34200</v>
      </c>
      <c r="D162" s="126"/>
      <c r="E162" s="110">
        <f>E155+E160</f>
        <v>-52600</v>
      </c>
      <c r="F162" s="110">
        <f>F155+F160</f>
        <v>-18400</v>
      </c>
      <c r="G162" s="126"/>
    </row>
    <row r="163" spans="1:7" ht="13.5" thickTop="1" x14ac:dyDescent="0.2">
      <c r="C163" s="122">
        <f>C162-'1. Fibu-Saldenliste (original)'!C82</f>
        <v>0</v>
      </c>
      <c r="E163" s="122">
        <f>E162-F163</f>
        <v>-52600</v>
      </c>
      <c r="F163" s="122">
        <f>F162-C162-E162</f>
        <v>0</v>
      </c>
    </row>
    <row r="164" spans="1:7" x14ac:dyDescent="0.2">
      <c r="F164" s="122"/>
    </row>
    <row r="165" spans="1:7" ht="15" customHeight="1" x14ac:dyDescent="0.2"/>
    <row r="166" spans="1:7" ht="15" customHeight="1" x14ac:dyDescent="0.2"/>
    <row r="167" spans="1:7" ht="15" customHeight="1" x14ac:dyDescent="0.2"/>
    <row r="168" spans="1:7" ht="15" customHeight="1" x14ac:dyDescent="0.2"/>
    <row r="169" spans="1:7" ht="15" customHeight="1" x14ac:dyDescent="0.2"/>
    <row r="170" spans="1:7" ht="15" customHeight="1" x14ac:dyDescent="0.2"/>
    <row r="171" spans="1:7" s="166" customFormat="1" ht="15" customHeight="1" x14ac:dyDescent="0.2">
      <c r="A171" s="163"/>
      <c r="B171" s="164"/>
      <c r="C171" s="165"/>
      <c r="E171" s="165"/>
      <c r="F171" s="165"/>
    </row>
    <row r="172" spans="1:7" ht="15" customHeight="1" x14ac:dyDescent="0.2"/>
    <row r="173" spans="1:7" ht="15" customHeight="1" x14ac:dyDescent="0.2"/>
    <row r="174" spans="1:7" ht="15" customHeight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22"/>
  <sheetViews>
    <sheetView zoomScaleNormal="100" workbookViewId="0"/>
  </sheetViews>
  <sheetFormatPr baseColWidth="10" defaultRowHeight="12.75" x14ac:dyDescent="0.2"/>
  <cols>
    <col min="1" max="1" width="3.28515625" style="88" customWidth="1"/>
    <col min="2" max="2" width="19.140625" style="91" customWidth="1"/>
    <col min="3" max="3" width="6.42578125" style="91" customWidth="1"/>
    <col min="4" max="8" width="12.5703125" style="95" customWidth="1"/>
    <col min="9" max="9" width="7.28515625" style="91" customWidth="1"/>
    <col min="10" max="16384" width="11.42578125" style="91"/>
  </cols>
  <sheetData>
    <row r="1" spans="1:11" ht="18" x14ac:dyDescent="0.2">
      <c r="A1" s="89"/>
      <c r="B1" s="89" t="s">
        <v>508</v>
      </c>
      <c r="C1" s="81"/>
      <c r="D1" s="81"/>
      <c r="E1" s="81"/>
      <c r="F1" s="81"/>
      <c r="G1" s="81"/>
      <c r="H1" s="81"/>
      <c r="I1" s="81"/>
      <c r="J1" s="81"/>
    </row>
    <row r="2" spans="1:11" x14ac:dyDescent="0.2">
      <c r="A2" s="92"/>
      <c r="B2" s="92"/>
      <c r="C2" s="95"/>
      <c r="I2" s="95"/>
      <c r="J2" s="95"/>
    </row>
    <row r="3" spans="1:11" ht="15.75" x14ac:dyDescent="0.2">
      <c r="A3" s="111"/>
      <c r="B3" s="111" t="s">
        <v>242</v>
      </c>
      <c r="C3" s="80"/>
      <c r="D3" s="80"/>
      <c r="E3" s="80"/>
      <c r="F3" s="80"/>
      <c r="G3" s="80"/>
      <c r="H3" s="80"/>
      <c r="I3" s="80"/>
      <c r="J3" s="80"/>
    </row>
    <row r="7" spans="1:11" ht="15.75" x14ac:dyDescent="0.2">
      <c r="A7" s="263"/>
      <c r="B7" s="263" t="s">
        <v>371</v>
      </c>
      <c r="C7" s="129"/>
      <c r="D7" s="220"/>
      <c r="E7" s="220"/>
      <c r="F7" s="220"/>
      <c r="G7" s="220"/>
      <c r="H7" s="220"/>
      <c r="I7" s="105"/>
      <c r="J7" s="105"/>
    </row>
    <row r="9" spans="1:11" x14ac:dyDescent="0.2">
      <c r="B9" s="96" t="s">
        <v>106</v>
      </c>
      <c r="C9" s="96"/>
      <c r="D9" s="171"/>
      <c r="E9" s="171"/>
      <c r="F9" s="171"/>
      <c r="G9" s="171"/>
      <c r="H9" s="171"/>
      <c r="I9" s="97"/>
      <c r="J9" s="97"/>
    </row>
    <row r="10" spans="1:11" x14ac:dyDescent="0.2">
      <c r="D10" s="172" t="s">
        <v>107</v>
      </c>
      <c r="E10" s="359" t="s">
        <v>108</v>
      </c>
      <c r="F10" s="172" t="s">
        <v>109</v>
      </c>
      <c r="G10" s="387" t="s">
        <v>397</v>
      </c>
      <c r="H10" s="172" t="s">
        <v>110</v>
      </c>
      <c r="I10" s="173" t="s">
        <v>114</v>
      </c>
      <c r="J10" s="266" t="s">
        <v>115</v>
      </c>
    </row>
    <row r="11" spans="1:11" x14ac:dyDescent="0.2">
      <c r="D11" s="112">
        <v>2500</v>
      </c>
      <c r="E11" s="124">
        <v>32.700000000000003</v>
      </c>
      <c r="F11" s="112">
        <f>D11*E11</f>
        <v>81750</v>
      </c>
      <c r="G11" s="112">
        <v>25754</v>
      </c>
      <c r="H11" s="112">
        <f>F11-G11</f>
        <v>55996</v>
      </c>
      <c r="I11" s="125" t="s">
        <v>116</v>
      </c>
      <c r="J11" s="112">
        <v>0</v>
      </c>
      <c r="K11" s="95"/>
    </row>
    <row r="12" spans="1:11" x14ac:dyDescent="0.2">
      <c r="A12" s="360" t="s">
        <v>388</v>
      </c>
      <c r="B12" s="131" t="s">
        <v>299</v>
      </c>
      <c r="C12" s="361">
        <v>0.2</v>
      </c>
      <c r="D12" s="248"/>
      <c r="E12" s="248"/>
      <c r="F12" s="133">
        <f t="shared" ref="F12:H13" si="0">F$11*$C12</f>
        <v>16350</v>
      </c>
      <c r="G12" s="133">
        <f t="shared" si="0"/>
        <v>5150.8</v>
      </c>
      <c r="H12" s="133">
        <f t="shared" si="0"/>
        <v>11199.2</v>
      </c>
      <c r="I12" s="362"/>
      <c r="J12" s="133">
        <f>J$11*$C12</f>
        <v>0</v>
      </c>
      <c r="K12" s="95"/>
    </row>
    <row r="13" spans="1:11" x14ac:dyDescent="0.2">
      <c r="A13" s="360" t="s">
        <v>387</v>
      </c>
      <c r="B13" s="131" t="s">
        <v>303</v>
      </c>
      <c r="C13" s="361">
        <v>0.8</v>
      </c>
      <c r="D13" s="248"/>
      <c r="E13" s="248"/>
      <c r="F13" s="133">
        <f t="shared" si="0"/>
        <v>65400</v>
      </c>
      <c r="G13" s="133">
        <f t="shared" si="0"/>
        <v>20603.2</v>
      </c>
      <c r="H13" s="133">
        <f t="shared" si="0"/>
        <v>44796.800000000003</v>
      </c>
      <c r="I13" s="362"/>
      <c r="J13" s="133">
        <f>J$11*$C13</f>
        <v>0</v>
      </c>
      <c r="K13" s="95"/>
    </row>
    <row r="14" spans="1:11" x14ac:dyDescent="0.2">
      <c r="I14" s="95"/>
      <c r="J14" s="95"/>
      <c r="K14" s="95"/>
    </row>
    <row r="15" spans="1:11" x14ac:dyDescent="0.2">
      <c r="B15" s="96" t="s">
        <v>111</v>
      </c>
      <c r="C15" s="96"/>
      <c r="D15" s="171"/>
      <c r="E15" s="171"/>
      <c r="F15" s="171"/>
      <c r="G15" s="171"/>
      <c r="H15" s="171"/>
      <c r="I15" s="171"/>
      <c r="J15" s="171"/>
      <c r="K15" s="95"/>
    </row>
    <row r="16" spans="1:11" x14ac:dyDescent="0.2">
      <c r="D16" s="172" t="s">
        <v>112</v>
      </c>
      <c r="E16" s="359" t="s">
        <v>173</v>
      </c>
      <c r="F16" s="172" t="s">
        <v>109</v>
      </c>
      <c r="G16" s="387" t="s">
        <v>397</v>
      </c>
      <c r="H16" s="172" t="s">
        <v>110</v>
      </c>
      <c r="I16" s="172" t="s">
        <v>114</v>
      </c>
      <c r="J16" s="267" t="s">
        <v>115</v>
      </c>
      <c r="K16" s="95"/>
    </row>
    <row r="17" spans="1:11" x14ac:dyDescent="0.2">
      <c r="D17" s="112">
        <v>4500</v>
      </c>
      <c r="E17" s="124">
        <v>72.67</v>
      </c>
      <c r="F17" s="112">
        <f>D17*E17</f>
        <v>327015</v>
      </c>
      <c r="G17" s="112">
        <v>340989</v>
      </c>
      <c r="H17" s="112">
        <f>F17-G17</f>
        <v>-13974</v>
      </c>
      <c r="I17" s="123">
        <v>15</v>
      </c>
      <c r="J17" s="112">
        <f>F17/I17</f>
        <v>21801</v>
      </c>
      <c r="K17" s="95"/>
    </row>
    <row r="18" spans="1:11" x14ac:dyDescent="0.2">
      <c r="A18" s="360" t="s">
        <v>388</v>
      </c>
      <c r="B18" s="131" t="s">
        <v>299</v>
      </c>
      <c r="C18" s="361">
        <v>0.2</v>
      </c>
      <c r="D18" s="248"/>
      <c r="E18" s="248"/>
      <c r="F18" s="133">
        <f t="shared" ref="F18:H19" si="1">F$17*$C18</f>
        <v>65403</v>
      </c>
      <c r="G18" s="133">
        <f t="shared" si="1"/>
        <v>68197.8</v>
      </c>
      <c r="H18" s="133">
        <f t="shared" si="1"/>
        <v>-2794.8</v>
      </c>
      <c r="I18" s="362"/>
      <c r="J18" s="133">
        <f>J$17*$C18</f>
        <v>4360.2</v>
      </c>
      <c r="K18" s="95"/>
    </row>
    <row r="19" spans="1:11" x14ac:dyDescent="0.2">
      <c r="A19" s="360" t="s">
        <v>387</v>
      </c>
      <c r="B19" s="131" t="s">
        <v>303</v>
      </c>
      <c r="C19" s="361">
        <v>0.8</v>
      </c>
      <c r="D19" s="248"/>
      <c r="E19" s="248"/>
      <c r="F19" s="133">
        <f t="shared" si="1"/>
        <v>261612</v>
      </c>
      <c r="G19" s="133">
        <f t="shared" si="1"/>
        <v>272791.2</v>
      </c>
      <c r="H19" s="133">
        <f t="shared" si="1"/>
        <v>-11179.2</v>
      </c>
      <c r="I19" s="362"/>
      <c r="J19" s="133">
        <f>J$17*$C19</f>
        <v>17440.8</v>
      </c>
      <c r="K19" s="95"/>
    </row>
    <row r="20" spans="1:11" x14ac:dyDescent="0.2">
      <c r="I20" s="174"/>
      <c r="J20" s="95"/>
      <c r="K20" s="95"/>
    </row>
    <row r="21" spans="1:11" x14ac:dyDescent="0.2">
      <c r="B21" s="96" t="s">
        <v>121</v>
      </c>
      <c r="C21" s="96"/>
      <c r="D21" s="171"/>
      <c r="E21" s="171"/>
      <c r="F21" s="171"/>
      <c r="G21" s="171"/>
      <c r="H21" s="171"/>
      <c r="I21" s="175"/>
      <c r="J21" s="171"/>
      <c r="K21" s="95"/>
    </row>
    <row r="22" spans="1:11" x14ac:dyDescent="0.2">
      <c r="D22" s="91"/>
      <c r="E22" s="91"/>
      <c r="F22" s="359" t="s">
        <v>109</v>
      </c>
      <c r="G22" s="387" t="s">
        <v>397</v>
      </c>
      <c r="H22" s="172" t="s">
        <v>110</v>
      </c>
      <c r="I22" s="172" t="s">
        <v>114</v>
      </c>
      <c r="J22" s="267" t="s">
        <v>115</v>
      </c>
      <c r="K22" s="95"/>
    </row>
    <row r="23" spans="1:11" x14ac:dyDescent="0.2">
      <c r="D23" s="91"/>
      <c r="E23" s="91"/>
      <c r="F23" s="112">
        <v>11750</v>
      </c>
      <c r="G23" s="112">
        <v>11750</v>
      </c>
      <c r="H23" s="112">
        <f>F23-G23</f>
        <v>0</v>
      </c>
      <c r="I23" s="123">
        <v>15</v>
      </c>
      <c r="J23" s="112">
        <f>F23/I23</f>
        <v>783.33333333333337</v>
      </c>
      <c r="K23" s="95"/>
    </row>
    <row r="24" spans="1:11" x14ac:dyDescent="0.2">
      <c r="A24" s="360" t="s">
        <v>388</v>
      </c>
      <c r="B24" s="131" t="s">
        <v>310</v>
      </c>
      <c r="C24" s="361">
        <v>1</v>
      </c>
      <c r="D24" s="248"/>
      <c r="E24" s="248"/>
      <c r="F24" s="133">
        <f>F$23*$C24</f>
        <v>11750</v>
      </c>
      <c r="G24" s="133">
        <f>G$23*$C24</f>
        <v>11750</v>
      </c>
      <c r="H24" s="133">
        <f>H$23*$C24</f>
        <v>0</v>
      </c>
      <c r="I24" s="133"/>
      <c r="J24" s="133">
        <f>J$23*$C24</f>
        <v>783.33333333333337</v>
      </c>
      <c r="K24" s="95"/>
    </row>
    <row r="25" spans="1:11" x14ac:dyDescent="0.2">
      <c r="B25" s="106" t="s">
        <v>301</v>
      </c>
      <c r="I25" s="174"/>
      <c r="J25" s="95"/>
      <c r="K25" s="95"/>
    </row>
    <row r="26" spans="1:11" x14ac:dyDescent="0.2">
      <c r="I26" s="174"/>
      <c r="J26" s="95"/>
      <c r="K26" s="95"/>
    </row>
    <row r="27" spans="1:11" x14ac:dyDescent="0.2">
      <c r="I27" s="174"/>
      <c r="J27" s="95"/>
      <c r="K27" s="95"/>
    </row>
    <row r="28" spans="1:11" x14ac:dyDescent="0.2">
      <c r="B28" s="96" t="s">
        <v>113</v>
      </c>
      <c r="C28" s="96"/>
      <c r="D28" s="171"/>
      <c r="E28" s="171"/>
      <c r="F28" s="171"/>
      <c r="G28" s="171"/>
      <c r="H28" s="171"/>
      <c r="I28" s="175"/>
      <c r="J28" s="171"/>
      <c r="K28" s="95"/>
    </row>
    <row r="29" spans="1:11" x14ac:dyDescent="0.2">
      <c r="D29" s="265" t="s">
        <v>384</v>
      </c>
      <c r="E29" s="359" t="s">
        <v>117</v>
      </c>
      <c r="F29" s="172" t="s">
        <v>109</v>
      </c>
      <c r="G29" s="387" t="s">
        <v>397</v>
      </c>
      <c r="H29" s="172" t="s">
        <v>110</v>
      </c>
      <c r="I29" s="172" t="s">
        <v>114</v>
      </c>
      <c r="J29" s="267" t="s">
        <v>115</v>
      </c>
      <c r="K29" s="95"/>
    </row>
    <row r="30" spans="1:11" x14ac:dyDescent="0.2">
      <c r="D30" s="112">
        <f>ROUND(3000000/13.7603,-2)</f>
        <v>218000</v>
      </c>
      <c r="E30" s="126">
        <v>0.4</v>
      </c>
      <c r="F30" s="112">
        <f>D30*E30</f>
        <v>87200</v>
      </c>
      <c r="G30" s="112">
        <v>51218</v>
      </c>
      <c r="H30" s="112">
        <f>F30-G30</f>
        <v>35982</v>
      </c>
      <c r="I30" s="123">
        <v>4</v>
      </c>
      <c r="J30" s="112">
        <f>F30/I30</f>
        <v>21800</v>
      </c>
      <c r="K30" s="95"/>
    </row>
    <row r="31" spans="1:11" x14ac:dyDescent="0.2">
      <c r="A31" s="360" t="s">
        <v>387</v>
      </c>
      <c r="B31" s="131" t="s">
        <v>303</v>
      </c>
      <c r="C31" s="363">
        <v>1</v>
      </c>
      <c r="D31" s="364"/>
      <c r="E31" s="365"/>
      <c r="F31" s="133">
        <f>F$30*$C31</f>
        <v>87200</v>
      </c>
      <c r="G31" s="133">
        <f>G$30*$C31</f>
        <v>51218</v>
      </c>
      <c r="H31" s="133">
        <f>H$30*$C31</f>
        <v>35982</v>
      </c>
      <c r="I31" s="366"/>
      <c r="J31" s="133">
        <f>J$30*$C31</f>
        <v>21800</v>
      </c>
      <c r="K31" s="95"/>
    </row>
    <row r="32" spans="1:11" x14ac:dyDescent="0.2">
      <c r="I32" s="174"/>
      <c r="J32" s="95"/>
      <c r="K32" s="95"/>
    </row>
    <row r="33" spans="1:11" x14ac:dyDescent="0.2">
      <c r="B33" s="96" t="s">
        <v>118</v>
      </c>
      <c r="C33" s="96"/>
      <c r="D33" s="171"/>
      <c r="E33" s="171"/>
      <c r="F33" s="171"/>
      <c r="G33" s="171"/>
      <c r="H33" s="171"/>
      <c r="I33" s="175"/>
      <c r="J33" s="171"/>
      <c r="K33" s="95"/>
    </row>
    <row r="34" spans="1:11" x14ac:dyDescent="0.2">
      <c r="D34" s="265" t="s">
        <v>384</v>
      </c>
      <c r="E34" s="359" t="s">
        <v>117</v>
      </c>
      <c r="F34" s="172" t="s">
        <v>109</v>
      </c>
      <c r="G34" s="387" t="s">
        <v>397</v>
      </c>
      <c r="H34" s="172" t="s">
        <v>110</v>
      </c>
      <c r="I34" s="172" t="s">
        <v>114</v>
      </c>
      <c r="J34" s="267" t="s">
        <v>115</v>
      </c>
      <c r="K34" s="95"/>
    </row>
    <row r="35" spans="1:11" x14ac:dyDescent="0.2">
      <c r="D35" s="112">
        <f>ROUND(1000000/13.7603,-2)</f>
        <v>72700</v>
      </c>
      <c r="E35" s="126">
        <v>0.4</v>
      </c>
      <c r="F35" s="124">
        <f>D35*E35</f>
        <v>29080</v>
      </c>
      <c r="G35" s="124">
        <v>26595</v>
      </c>
      <c r="H35" s="124">
        <f>F35-G35</f>
        <v>2485</v>
      </c>
      <c r="I35" s="123">
        <v>4</v>
      </c>
      <c r="J35" s="124">
        <f>F35/I35</f>
        <v>7270</v>
      </c>
      <c r="K35" s="95"/>
    </row>
    <row r="36" spans="1:11" x14ac:dyDescent="0.2">
      <c r="A36" s="360" t="s">
        <v>386</v>
      </c>
      <c r="B36" s="131" t="s">
        <v>302</v>
      </c>
      <c r="C36" s="361">
        <v>0.1</v>
      </c>
      <c r="D36" s="248"/>
      <c r="E36" s="248"/>
      <c r="F36" s="133">
        <f t="shared" ref="F36:H38" si="2">F$35*$C36</f>
        <v>2908</v>
      </c>
      <c r="G36" s="133">
        <f t="shared" si="2"/>
        <v>2659.5</v>
      </c>
      <c r="H36" s="133">
        <f t="shared" si="2"/>
        <v>248.5</v>
      </c>
      <c r="I36" s="367"/>
      <c r="J36" s="133">
        <f>J$35*$C36</f>
        <v>727</v>
      </c>
      <c r="K36" s="95"/>
    </row>
    <row r="37" spans="1:11" x14ac:dyDescent="0.2">
      <c r="A37" s="360" t="s">
        <v>387</v>
      </c>
      <c r="B37" s="131" t="s">
        <v>303</v>
      </c>
      <c r="C37" s="361">
        <v>0.2</v>
      </c>
      <c r="D37" s="248"/>
      <c r="E37" s="248"/>
      <c r="F37" s="133">
        <f t="shared" si="2"/>
        <v>5816</v>
      </c>
      <c r="G37" s="133">
        <f t="shared" si="2"/>
        <v>5319</v>
      </c>
      <c r="H37" s="133">
        <f t="shared" si="2"/>
        <v>497</v>
      </c>
      <c r="I37" s="367"/>
      <c r="J37" s="133">
        <f>J$35*$C37</f>
        <v>1454</v>
      </c>
      <c r="K37" s="95"/>
    </row>
    <row r="38" spans="1:11" x14ac:dyDescent="0.2">
      <c r="A38" s="360" t="s">
        <v>388</v>
      </c>
      <c r="B38" s="131" t="s">
        <v>299</v>
      </c>
      <c r="C38" s="361">
        <v>0.7</v>
      </c>
      <c r="D38" s="248"/>
      <c r="E38" s="248"/>
      <c r="F38" s="133">
        <f t="shared" si="2"/>
        <v>20356</v>
      </c>
      <c r="G38" s="133">
        <f t="shared" si="2"/>
        <v>18616.5</v>
      </c>
      <c r="H38" s="133">
        <f t="shared" si="2"/>
        <v>1739.5</v>
      </c>
      <c r="I38" s="367"/>
      <c r="J38" s="133">
        <f>J$35*$C38</f>
        <v>5089</v>
      </c>
      <c r="K38" s="95"/>
    </row>
    <row r="39" spans="1:11" x14ac:dyDescent="0.2">
      <c r="I39" s="174"/>
      <c r="J39" s="95"/>
      <c r="K39" s="95"/>
    </row>
    <row r="40" spans="1:11" x14ac:dyDescent="0.2">
      <c r="I40" s="174"/>
      <c r="J40" s="95"/>
      <c r="K40" s="95"/>
    </row>
    <row r="41" spans="1:11" x14ac:dyDescent="0.2">
      <c r="B41" s="96" t="s">
        <v>119</v>
      </c>
      <c r="C41" s="96"/>
      <c r="D41" s="171"/>
      <c r="E41" s="171"/>
      <c r="F41" s="171"/>
      <c r="G41" s="171"/>
      <c r="H41" s="171"/>
      <c r="I41" s="175"/>
      <c r="J41" s="171"/>
      <c r="K41" s="95"/>
    </row>
    <row r="42" spans="1:11" x14ac:dyDescent="0.2">
      <c r="D42" s="265" t="s">
        <v>384</v>
      </c>
      <c r="E42" s="359" t="s">
        <v>117</v>
      </c>
      <c r="F42" s="172" t="s">
        <v>109</v>
      </c>
      <c r="G42" s="387" t="s">
        <v>397</v>
      </c>
      <c r="H42" s="172" t="s">
        <v>110</v>
      </c>
      <c r="I42" s="172" t="s">
        <v>114</v>
      </c>
      <c r="J42" s="267" t="s">
        <v>115</v>
      </c>
      <c r="K42" s="95"/>
    </row>
    <row r="43" spans="1:11" x14ac:dyDescent="0.2">
      <c r="D43" s="112">
        <f>ROUND(1200000/13.7603,-2)</f>
        <v>87200</v>
      </c>
      <c r="E43" s="126">
        <v>0.7</v>
      </c>
      <c r="F43" s="112">
        <f>D43*E43</f>
        <v>61039.999999999993</v>
      </c>
      <c r="G43" s="112">
        <v>75689</v>
      </c>
      <c r="H43" s="112">
        <f>F43-G43</f>
        <v>-14649.000000000007</v>
      </c>
      <c r="I43" s="123">
        <v>3</v>
      </c>
      <c r="J43" s="112">
        <f>F43/I43</f>
        <v>20346.666666666664</v>
      </c>
      <c r="K43" s="95"/>
    </row>
    <row r="44" spans="1:11" x14ac:dyDescent="0.2">
      <c r="A44" s="360" t="s">
        <v>387</v>
      </c>
      <c r="B44" s="131" t="s">
        <v>303</v>
      </c>
      <c r="C44" s="363">
        <v>1</v>
      </c>
      <c r="D44" s="248"/>
      <c r="E44" s="248"/>
      <c r="F44" s="133">
        <f>F$43*$C44</f>
        <v>61039.999999999993</v>
      </c>
      <c r="G44" s="133">
        <f>G$43*$C44</f>
        <v>75689</v>
      </c>
      <c r="H44" s="133">
        <f>H$43*$C44</f>
        <v>-14649.000000000007</v>
      </c>
      <c r="I44" s="367"/>
      <c r="J44" s="133">
        <f>J$43*$C44</f>
        <v>20346.666666666664</v>
      </c>
      <c r="K44" s="95"/>
    </row>
    <row r="45" spans="1:11" x14ac:dyDescent="0.2">
      <c r="B45" s="106" t="s">
        <v>309</v>
      </c>
      <c r="I45" s="174"/>
      <c r="J45" s="95"/>
      <c r="K45" s="95"/>
    </row>
    <row r="46" spans="1:11" x14ac:dyDescent="0.2">
      <c r="B46" s="106"/>
      <c r="I46" s="174"/>
      <c r="J46" s="95"/>
      <c r="K46" s="95"/>
    </row>
    <row r="47" spans="1:11" x14ac:dyDescent="0.2">
      <c r="B47" s="106"/>
      <c r="I47" s="174"/>
      <c r="J47" s="95"/>
      <c r="K47" s="95"/>
    </row>
    <row r="48" spans="1:11" ht="18.75" customHeight="1" thickBot="1" x14ac:dyDescent="0.25">
      <c r="B48" s="347" t="s">
        <v>385</v>
      </c>
      <c r="C48" s="348"/>
      <c r="D48" s="349"/>
      <c r="E48" s="350"/>
      <c r="F48" s="351" t="s">
        <v>109</v>
      </c>
      <c r="G48" s="388" t="s">
        <v>397</v>
      </c>
      <c r="H48" s="351" t="s">
        <v>110</v>
      </c>
      <c r="I48" s="351" t="s">
        <v>114</v>
      </c>
      <c r="J48" s="295" t="s">
        <v>115</v>
      </c>
      <c r="K48" s="95"/>
    </row>
    <row r="49" spans="1:11" ht="18.75" customHeight="1" x14ac:dyDescent="0.2">
      <c r="A49" s="285" t="s">
        <v>386</v>
      </c>
      <c r="B49" s="268" t="s">
        <v>304</v>
      </c>
      <c r="C49" s="268"/>
      <c r="D49" s="269"/>
      <c r="E49" s="286" t="s">
        <v>307</v>
      </c>
      <c r="F49" s="270">
        <f t="shared" ref="F49:H51" si="3">ROUND(SUMIF($A$12:$A$45,$A49,F$12:F$45),-2)</f>
        <v>2900</v>
      </c>
      <c r="G49" s="270">
        <f t="shared" si="3"/>
        <v>2700</v>
      </c>
      <c r="H49" s="270">
        <f t="shared" si="3"/>
        <v>200</v>
      </c>
      <c r="I49" s="271"/>
      <c r="J49" s="272">
        <f>ROUND(J36,-2)</f>
        <v>700</v>
      </c>
      <c r="K49" s="95"/>
    </row>
    <row r="50" spans="1:11" ht="18.75" customHeight="1" x14ac:dyDescent="0.2">
      <c r="A50" s="285" t="s">
        <v>387</v>
      </c>
      <c r="B50" s="176" t="s">
        <v>305</v>
      </c>
      <c r="C50" s="176"/>
      <c r="D50" s="177"/>
      <c r="E50" s="286" t="s">
        <v>307</v>
      </c>
      <c r="F50" s="270">
        <f t="shared" si="3"/>
        <v>481100</v>
      </c>
      <c r="G50" s="270">
        <f t="shared" si="3"/>
        <v>425600</v>
      </c>
      <c r="H50" s="270">
        <f t="shared" si="3"/>
        <v>55400</v>
      </c>
      <c r="I50" s="178"/>
      <c r="J50" s="179">
        <f>ROUND(J37+J30+J19+J13+J43,-2)</f>
        <v>61000</v>
      </c>
      <c r="K50" s="95"/>
    </row>
    <row r="51" spans="1:11" ht="18.75" customHeight="1" thickBot="1" x14ac:dyDescent="0.25">
      <c r="A51" s="285" t="s">
        <v>388</v>
      </c>
      <c r="B51" s="280" t="s">
        <v>306</v>
      </c>
      <c r="C51" s="280"/>
      <c r="D51" s="281"/>
      <c r="E51" s="287" t="s">
        <v>307</v>
      </c>
      <c r="F51" s="282">
        <f t="shared" si="3"/>
        <v>113900</v>
      </c>
      <c r="G51" s="282">
        <f t="shared" si="3"/>
        <v>103700</v>
      </c>
      <c r="H51" s="282">
        <f t="shared" si="3"/>
        <v>10100</v>
      </c>
      <c r="I51" s="283"/>
      <c r="J51" s="284">
        <f>ROUND(J38+J18+J12+J23,-2)</f>
        <v>10200</v>
      </c>
      <c r="K51" s="95"/>
    </row>
    <row r="52" spans="1:11" ht="18.75" customHeight="1" x14ac:dyDescent="0.2">
      <c r="B52" s="273" t="s">
        <v>312</v>
      </c>
      <c r="C52" s="274"/>
      <c r="D52" s="275"/>
      <c r="E52" s="276"/>
      <c r="F52" s="277">
        <f>SUM(F49:F51)</f>
        <v>597900</v>
      </c>
      <c r="G52" s="277">
        <f>SUM(G49:G51)</f>
        <v>532000</v>
      </c>
      <c r="H52" s="277">
        <f>SUM(H49:H51)</f>
        <v>65700</v>
      </c>
      <c r="I52" s="278" t="s">
        <v>122</v>
      </c>
      <c r="J52" s="279">
        <f>SUM(J49:J51)</f>
        <v>71900</v>
      </c>
      <c r="K52" s="95"/>
    </row>
    <row r="53" spans="1:11" ht="18.75" customHeight="1" x14ac:dyDescent="0.2">
      <c r="H53" s="297"/>
      <c r="I53" s="296" t="s">
        <v>123</v>
      </c>
      <c r="J53" s="180">
        <f>'Ist-BAB-Ableitung'!E67</f>
        <v>-67600</v>
      </c>
      <c r="K53" s="95"/>
    </row>
    <row r="54" spans="1:11" ht="18.75" customHeight="1" x14ac:dyDescent="0.2">
      <c r="B54" s="381" t="s">
        <v>120</v>
      </c>
      <c r="C54" s="382"/>
      <c r="D54" s="383"/>
      <c r="E54" s="383"/>
      <c r="F54" s="99"/>
      <c r="G54" s="385">
        <v>33300</v>
      </c>
      <c r="H54" s="98"/>
      <c r="I54" s="181" t="s">
        <v>124</v>
      </c>
      <c r="J54" s="182">
        <f>J52+J53</f>
        <v>4300</v>
      </c>
      <c r="K54" s="95"/>
    </row>
    <row r="55" spans="1:11" ht="18.75" customHeight="1" x14ac:dyDescent="0.2">
      <c r="B55" s="381" t="s">
        <v>311</v>
      </c>
      <c r="C55" s="357"/>
      <c r="D55" s="383"/>
      <c r="E55" s="383"/>
      <c r="F55" s="384"/>
      <c r="G55" s="277">
        <f>G52+G54</f>
        <v>565300</v>
      </c>
      <c r="I55" s="183"/>
      <c r="J55" s="183" t="s">
        <v>308</v>
      </c>
      <c r="K55" s="95"/>
    </row>
    <row r="56" spans="1:11" x14ac:dyDescent="0.2">
      <c r="I56" s="174"/>
      <c r="J56" s="95"/>
      <c r="K56" s="95"/>
    </row>
    <row r="57" spans="1:11" x14ac:dyDescent="0.2">
      <c r="I57" s="174"/>
      <c r="J57" s="95"/>
      <c r="K57" s="95"/>
    </row>
    <row r="58" spans="1:11" x14ac:dyDescent="0.2">
      <c r="I58" s="174"/>
      <c r="J58" s="95"/>
      <c r="K58" s="95"/>
    </row>
    <row r="59" spans="1:11" ht="15.75" x14ac:dyDescent="0.2">
      <c r="A59" s="263"/>
      <c r="B59" s="263" t="s">
        <v>370</v>
      </c>
      <c r="C59" s="129"/>
      <c r="D59" s="220"/>
      <c r="E59" s="220"/>
      <c r="F59" s="220"/>
      <c r="G59" s="220"/>
      <c r="H59" s="220"/>
      <c r="I59" s="264"/>
      <c r="J59" s="220"/>
      <c r="K59" s="95"/>
    </row>
    <row r="60" spans="1:11" x14ac:dyDescent="0.2">
      <c r="I60" s="174"/>
      <c r="J60" s="95"/>
      <c r="K60" s="95"/>
    </row>
    <row r="61" spans="1:11" ht="15" customHeight="1" x14ac:dyDescent="0.2">
      <c r="B61" s="185" t="s">
        <v>313</v>
      </c>
      <c r="C61" s="186"/>
      <c r="D61" s="187"/>
      <c r="E61" s="187"/>
      <c r="F61" s="187"/>
      <c r="I61" s="174"/>
      <c r="J61" s="95"/>
      <c r="K61" s="95"/>
    </row>
    <row r="62" spans="1:11" ht="15" customHeight="1" x14ac:dyDescent="0.2">
      <c r="B62" s="254" t="s">
        <v>495</v>
      </c>
      <c r="C62" s="188"/>
      <c r="D62" s="189"/>
      <c r="E62" s="189"/>
      <c r="F62" s="190">
        <v>320200</v>
      </c>
      <c r="G62" s="294" t="s">
        <v>494</v>
      </c>
      <c r="I62" s="174"/>
      <c r="J62" s="95"/>
      <c r="K62" s="95"/>
    </row>
    <row r="63" spans="1:11" ht="15" customHeight="1" x14ac:dyDescent="0.2">
      <c r="B63" s="290" t="s">
        <v>389</v>
      </c>
      <c r="C63" s="291"/>
      <c r="D63" s="292"/>
      <c r="E63" s="292"/>
      <c r="F63" s="293">
        <f>H52</f>
        <v>65700</v>
      </c>
      <c r="G63" s="294" t="s">
        <v>455</v>
      </c>
      <c r="I63" s="174"/>
      <c r="J63" s="95"/>
      <c r="K63" s="95"/>
    </row>
    <row r="64" spans="1:11" ht="15" customHeight="1" x14ac:dyDescent="0.2">
      <c r="B64" s="288" t="s">
        <v>125</v>
      </c>
      <c r="C64" s="288"/>
      <c r="D64" s="187"/>
      <c r="E64" s="187"/>
      <c r="F64" s="289">
        <f>F62+F63</f>
        <v>385900</v>
      </c>
      <c r="I64" s="174"/>
      <c r="J64" s="95"/>
      <c r="K64" s="95"/>
    </row>
    <row r="65" spans="1:11" ht="15" customHeight="1" x14ac:dyDescent="0.2">
      <c r="B65" s="290" t="s">
        <v>408</v>
      </c>
      <c r="C65" s="291"/>
      <c r="D65" s="292"/>
      <c r="E65" s="292"/>
      <c r="F65" s="293">
        <f>-G54</f>
        <v>-33300</v>
      </c>
      <c r="G65" s="294" t="s">
        <v>496</v>
      </c>
      <c r="I65" s="174"/>
      <c r="J65" s="95"/>
      <c r="K65" s="95"/>
    </row>
    <row r="66" spans="1:11" ht="15" customHeight="1" x14ac:dyDescent="0.2">
      <c r="B66" s="288" t="s">
        <v>126</v>
      </c>
      <c r="C66" s="288"/>
      <c r="D66" s="187"/>
      <c r="E66" s="187"/>
      <c r="F66" s="289">
        <f>SUM(F64:F65)</f>
        <v>352600</v>
      </c>
      <c r="I66" s="174"/>
      <c r="J66" s="95"/>
      <c r="K66" s="95"/>
    </row>
    <row r="67" spans="1:11" ht="15" customHeight="1" x14ac:dyDescent="0.2">
      <c r="B67" s="195"/>
      <c r="C67" s="195"/>
      <c r="D67" s="196"/>
      <c r="E67" s="196"/>
      <c r="F67" s="197"/>
      <c r="I67" s="174"/>
      <c r="J67" s="95"/>
      <c r="K67" s="95"/>
    </row>
    <row r="68" spans="1:11" ht="15" customHeight="1" x14ac:dyDescent="0.2">
      <c r="B68" s="191" t="s">
        <v>127</v>
      </c>
      <c r="C68" s="192"/>
      <c r="D68" s="228">
        <v>0.05</v>
      </c>
      <c r="E68" s="194" t="s">
        <v>128</v>
      </c>
      <c r="F68" s="298">
        <f>ROUND(F66*D68,-2)</f>
        <v>17600</v>
      </c>
      <c r="I68" s="174"/>
      <c r="J68" s="95"/>
      <c r="K68" s="95"/>
    </row>
    <row r="69" spans="1:11" x14ac:dyDescent="0.2">
      <c r="D69" s="294" t="s">
        <v>390</v>
      </c>
      <c r="I69" s="174"/>
      <c r="J69" s="95"/>
      <c r="K69" s="95"/>
    </row>
    <row r="70" spans="1:11" x14ac:dyDescent="0.2">
      <c r="D70" s="294"/>
      <c r="I70" s="174"/>
      <c r="J70" s="95"/>
      <c r="K70" s="95"/>
    </row>
    <row r="71" spans="1:11" x14ac:dyDescent="0.2">
      <c r="I71" s="174"/>
      <c r="J71" s="95"/>
      <c r="K71" s="95"/>
    </row>
    <row r="72" spans="1:11" x14ac:dyDescent="0.2">
      <c r="I72" s="174"/>
      <c r="J72" s="95"/>
      <c r="K72" s="95"/>
    </row>
    <row r="73" spans="1:11" ht="15" customHeight="1" x14ac:dyDescent="0.2">
      <c r="A73" s="263"/>
      <c r="B73" s="263" t="s">
        <v>369</v>
      </c>
      <c r="C73" s="129"/>
      <c r="D73" s="220"/>
      <c r="E73" s="220"/>
      <c r="F73" s="220"/>
      <c r="G73" s="220"/>
      <c r="H73" s="220"/>
      <c r="I73" s="264"/>
      <c r="J73" s="220"/>
      <c r="K73" s="95"/>
    </row>
    <row r="74" spans="1:11" ht="15" customHeight="1" x14ac:dyDescent="0.2">
      <c r="I74" s="174"/>
      <c r="J74" s="95"/>
      <c r="K74" s="95"/>
    </row>
    <row r="75" spans="1:11" ht="15" customHeight="1" x14ac:dyDescent="0.2">
      <c r="B75" s="226" t="s">
        <v>129</v>
      </c>
      <c r="C75" s="188"/>
      <c r="D75" s="189"/>
      <c r="E75" s="189"/>
      <c r="F75" s="190"/>
      <c r="I75" s="174"/>
      <c r="J75" s="95"/>
      <c r="K75" s="95"/>
    </row>
    <row r="76" spans="1:11" ht="15" customHeight="1" x14ac:dyDescent="0.2">
      <c r="B76" s="254" t="s">
        <v>497</v>
      </c>
      <c r="C76" s="188"/>
      <c r="D76" s="189"/>
      <c r="E76" s="189"/>
      <c r="F76" s="190">
        <f>'3. Ergänzg. um kalk. Kosten BÜB'!C10</f>
        <v>1775000</v>
      </c>
      <c r="I76" s="174"/>
      <c r="J76" s="95"/>
      <c r="K76" s="95"/>
    </row>
    <row r="77" spans="1:11" ht="15" customHeight="1" x14ac:dyDescent="0.2">
      <c r="B77" s="188" t="s">
        <v>315</v>
      </c>
      <c r="C77" s="227">
        <v>5.0000000000000001E-3</v>
      </c>
      <c r="D77" s="386" t="s">
        <v>456</v>
      </c>
      <c r="E77" s="189"/>
      <c r="F77" s="135">
        <f>ROUND(F76*C77,-2)</f>
        <v>8900</v>
      </c>
      <c r="I77" s="174"/>
      <c r="J77" s="95"/>
      <c r="K77" s="95"/>
    </row>
    <row r="78" spans="1:11" ht="15" customHeight="1" x14ac:dyDescent="0.2">
      <c r="B78" s="188"/>
      <c r="C78" s="188"/>
      <c r="D78" s="189"/>
      <c r="E78" s="189"/>
      <c r="F78" s="190"/>
      <c r="I78" s="174"/>
      <c r="J78" s="95"/>
      <c r="K78" s="95"/>
    </row>
    <row r="79" spans="1:11" ht="15" customHeight="1" x14ac:dyDescent="0.2">
      <c r="B79" s="226" t="s">
        <v>131</v>
      </c>
      <c r="C79" s="188"/>
      <c r="D79" s="189"/>
      <c r="E79" s="189"/>
      <c r="F79" s="190"/>
      <c r="I79" s="174"/>
      <c r="J79" s="95"/>
      <c r="K79" s="95"/>
    </row>
    <row r="80" spans="1:11" ht="15" customHeight="1" x14ac:dyDescent="0.2">
      <c r="B80" s="254" t="s">
        <v>497</v>
      </c>
      <c r="C80" s="188"/>
      <c r="D80" s="189"/>
      <c r="E80" s="189"/>
      <c r="F80" s="190">
        <f>'3. Ergänzg. um kalk. Kosten BÜB'!C10</f>
        <v>1775000</v>
      </c>
      <c r="I80" s="174"/>
      <c r="J80" s="95"/>
      <c r="K80" s="95"/>
    </row>
    <row r="81" spans="1:11" ht="15" customHeight="1" x14ac:dyDescent="0.2">
      <c r="B81" s="188" t="s">
        <v>315</v>
      </c>
      <c r="C81" s="227">
        <v>0.01</v>
      </c>
      <c r="D81" s="386" t="s">
        <v>456</v>
      </c>
      <c r="E81" s="189"/>
      <c r="F81" s="135">
        <f>ROUND(F80*C81,-2)</f>
        <v>17800</v>
      </c>
      <c r="I81" s="174"/>
      <c r="J81" s="95"/>
      <c r="K81" s="95"/>
    </row>
    <row r="82" spans="1:11" ht="15" customHeight="1" x14ac:dyDescent="0.2">
      <c r="B82" s="188"/>
      <c r="C82" s="188"/>
      <c r="D82" s="189"/>
      <c r="E82" s="189"/>
      <c r="F82" s="190"/>
      <c r="I82" s="174"/>
      <c r="J82" s="95"/>
      <c r="K82" s="95"/>
    </row>
    <row r="83" spans="1:11" ht="15" customHeight="1" x14ac:dyDescent="0.2">
      <c r="B83" s="226" t="s">
        <v>130</v>
      </c>
      <c r="C83" s="188"/>
      <c r="D83" s="189"/>
      <c r="E83" s="189"/>
      <c r="F83" s="190"/>
      <c r="I83" s="174"/>
      <c r="J83" s="95"/>
      <c r="K83" s="95"/>
    </row>
    <row r="84" spans="1:11" ht="15" customHeight="1" x14ac:dyDescent="0.2">
      <c r="B84" s="188" t="s">
        <v>24</v>
      </c>
      <c r="C84" s="188"/>
      <c r="D84" s="189"/>
      <c r="E84" s="189"/>
      <c r="F84" s="190">
        <f>-'3. Ergänzg. um kalk. Kosten BÜB'!C32</f>
        <v>804900</v>
      </c>
      <c r="I84" s="174"/>
      <c r="J84" s="95"/>
      <c r="K84" s="95"/>
    </row>
    <row r="85" spans="1:11" ht="15" customHeight="1" x14ac:dyDescent="0.2">
      <c r="B85" s="188" t="s">
        <v>315</v>
      </c>
      <c r="C85" s="227">
        <v>5.0000000000000001E-3</v>
      </c>
      <c r="D85" s="386" t="s">
        <v>456</v>
      </c>
      <c r="E85" s="189"/>
      <c r="F85" s="135">
        <f>ROUND(F84*C85,-2)</f>
        <v>4000</v>
      </c>
      <c r="I85" s="174"/>
      <c r="J85" s="95"/>
      <c r="K85" s="95"/>
    </row>
    <row r="86" spans="1:11" x14ac:dyDescent="0.2">
      <c r="I86" s="95"/>
      <c r="J86" s="95"/>
      <c r="K86" s="95"/>
    </row>
    <row r="87" spans="1:11" x14ac:dyDescent="0.2">
      <c r="I87" s="95"/>
      <c r="J87" s="95"/>
      <c r="K87" s="95"/>
    </row>
    <row r="88" spans="1:11" x14ac:dyDescent="0.2">
      <c r="I88" s="95"/>
      <c r="J88" s="95"/>
      <c r="K88" s="95"/>
    </row>
    <row r="89" spans="1:11" ht="15.75" x14ac:dyDescent="0.2">
      <c r="A89" s="263"/>
      <c r="B89" s="263" t="s">
        <v>9</v>
      </c>
      <c r="C89" s="129"/>
      <c r="D89" s="220"/>
      <c r="E89" s="220"/>
      <c r="F89" s="220"/>
      <c r="G89" s="220"/>
      <c r="H89" s="220"/>
      <c r="I89" s="264"/>
      <c r="J89" s="220"/>
      <c r="K89" s="95"/>
    </row>
    <row r="90" spans="1:11" x14ac:dyDescent="0.2">
      <c r="I90" s="174"/>
      <c r="J90" s="95"/>
      <c r="K90" s="95"/>
    </row>
    <row r="91" spans="1:11" ht="18.75" customHeight="1" x14ac:dyDescent="0.2">
      <c r="B91" s="96" t="s">
        <v>372</v>
      </c>
      <c r="C91" s="96"/>
      <c r="D91" s="96"/>
      <c r="E91" s="96"/>
      <c r="F91" s="96"/>
      <c r="I91" s="174"/>
      <c r="J91" s="95"/>
      <c r="K91" s="95"/>
    </row>
    <row r="92" spans="1:11" ht="18.75" customHeight="1" x14ac:dyDescent="0.2">
      <c r="B92" s="88"/>
      <c r="C92" s="88"/>
      <c r="D92" s="88"/>
      <c r="E92" s="88"/>
      <c r="F92" s="88"/>
      <c r="I92" s="174"/>
      <c r="J92" s="95"/>
      <c r="K92" s="95"/>
    </row>
    <row r="93" spans="1:11" ht="18.75" customHeight="1" x14ac:dyDescent="0.2">
      <c r="B93" s="389" t="s">
        <v>10</v>
      </c>
      <c r="C93" s="390"/>
      <c r="D93" s="189"/>
      <c r="E93" s="189"/>
      <c r="F93" s="190"/>
      <c r="I93" s="174"/>
      <c r="J93" s="95"/>
      <c r="K93" s="95"/>
    </row>
    <row r="94" spans="1:11" ht="18.75" customHeight="1" x14ac:dyDescent="0.2">
      <c r="B94" s="188" t="s">
        <v>6</v>
      </c>
      <c r="C94" s="188"/>
      <c r="D94" s="189"/>
      <c r="E94" s="189"/>
      <c r="F94" s="190">
        <f>'3. Ergänzg. um kalk. Kosten BÜB'!C7</f>
        <v>1689400</v>
      </c>
      <c r="I94" s="174"/>
      <c r="J94" s="95"/>
      <c r="K94" s="95"/>
    </row>
    <row r="95" spans="1:11" ht="18.75" customHeight="1" x14ac:dyDescent="0.2">
      <c r="B95" s="188" t="s">
        <v>7</v>
      </c>
      <c r="C95" s="188"/>
      <c r="D95" s="189"/>
      <c r="E95" s="189"/>
      <c r="F95" s="190">
        <f>'3. Ergänzg. um kalk. Kosten BÜB'!C9</f>
        <v>85600</v>
      </c>
      <c r="I95" s="95"/>
      <c r="J95" s="95"/>
      <c r="K95" s="95"/>
    </row>
    <row r="96" spans="1:11" ht="18.75" customHeight="1" x14ac:dyDescent="0.2">
      <c r="B96" s="253" t="s">
        <v>174</v>
      </c>
      <c r="C96" s="188"/>
      <c r="D96" s="407" t="s">
        <v>498</v>
      </c>
      <c r="E96" s="189"/>
      <c r="F96" s="190">
        <f>SUM(F94:F95)</f>
        <v>1775000</v>
      </c>
      <c r="G96" s="400">
        <f>F96/$F$96</f>
        <v>1</v>
      </c>
      <c r="I96" s="95"/>
      <c r="J96" s="95"/>
      <c r="K96" s="95"/>
    </row>
    <row r="97" spans="2:11" ht="18.75" customHeight="1" x14ac:dyDescent="0.2">
      <c r="B97" s="409"/>
      <c r="C97" s="409"/>
      <c r="D97" s="410"/>
      <c r="E97" s="410"/>
      <c r="F97" s="411"/>
      <c r="I97" s="95"/>
      <c r="J97" s="95"/>
      <c r="K97" s="95"/>
    </row>
    <row r="98" spans="2:11" ht="18.75" customHeight="1" x14ac:dyDescent="0.2">
      <c r="B98" s="288" t="s">
        <v>373</v>
      </c>
      <c r="C98" s="288"/>
      <c r="D98" s="187"/>
      <c r="E98" s="187"/>
      <c r="F98" s="289"/>
      <c r="I98" s="95"/>
      <c r="J98" s="95"/>
      <c r="K98" s="95"/>
    </row>
    <row r="99" spans="2:11" ht="18.75" customHeight="1" x14ac:dyDescent="0.2">
      <c r="B99" s="254" t="s">
        <v>378</v>
      </c>
      <c r="C99" s="188"/>
      <c r="D99" s="189"/>
      <c r="E99" s="189"/>
      <c r="F99" s="391">
        <v>144000</v>
      </c>
      <c r="G99" s="400">
        <f>F99/$F$96</f>
        <v>8.1126760563380279E-2</v>
      </c>
      <c r="H99" s="106" t="s">
        <v>457</v>
      </c>
      <c r="I99" s="95"/>
      <c r="J99" s="95"/>
      <c r="K99" s="95"/>
    </row>
    <row r="100" spans="2:11" ht="18.75" customHeight="1" x14ac:dyDescent="0.2">
      <c r="B100" s="254" t="s">
        <v>458</v>
      </c>
      <c r="C100" s="188"/>
      <c r="D100" s="189"/>
      <c r="E100" s="189"/>
      <c r="F100" s="189"/>
      <c r="G100" s="106"/>
      <c r="H100" s="91"/>
      <c r="I100" s="95"/>
      <c r="J100" s="95"/>
      <c r="K100" s="95"/>
    </row>
    <row r="101" spans="2:11" ht="18.75" customHeight="1" x14ac:dyDescent="0.2">
      <c r="B101" s="254" t="s">
        <v>459</v>
      </c>
      <c r="C101" s="254"/>
      <c r="D101" s="386"/>
      <c r="E101" s="407" t="s">
        <v>498</v>
      </c>
      <c r="F101" s="412">
        <f>F96-F99</f>
        <v>1631000</v>
      </c>
      <c r="G101" s="400">
        <f>F101/$F$96</f>
        <v>0.91887323943661969</v>
      </c>
      <c r="H101" s="91"/>
      <c r="I101" s="95"/>
      <c r="J101" s="95"/>
      <c r="K101" s="95"/>
    </row>
    <row r="102" spans="2:11" ht="9" customHeight="1" x14ac:dyDescent="0.2">
      <c r="D102" s="91"/>
      <c r="E102" s="91"/>
      <c r="F102" s="91"/>
      <c r="G102" s="91"/>
      <c r="H102" s="91"/>
      <c r="I102" s="95"/>
      <c r="J102" s="95"/>
      <c r="K102" s="95"/>
    </row>
    <row r="103" spans="2:11" ht="18" customHeight="1" x14ac:dyDescent="0.2">
      <c r="B103" s="106" t="s">
        <v>499</v>
      </c>
      <c r="D103" s="91"/>
      <c r="E103" s="91"/>
      <c r="F103" s="98">
        <f>'3. Ergänzg. um kalk. Kosten BÜB'!F19</f>
        <v>-30100</v>
      </c>
      <c r="G103" s="91"/>
      <c r="H103" s="408" t="s">
        <v>503</v>
      </c>
      <c r="I103" s="408"/>
      <c r="J103" s="408"/>
      <c r="K103" s="95"/>
    </row>
    <row r="104" spans="2:11" ht="9" customHeight="1" x14ac:dyDescent="0.2">
      <c r="D104" s="91"/>
      <c r="E104" s="91"/>
      <c r="F104" s="91"/>
      <c r="G104" s="91"/>
      <c r="H104" s="91"/>
      <c r="I104" s="95"/>
      <c r="J104" s="95"/>
      <c r="K104" s="95"/>
    </row>
    <row r="105" spans="2:11" ht="18.75" customHeight="1" x14ac:dyDescent="0.2">
      <c r="B105" s="254" t="s">
        <v>493</v>
      </c>
      <c r="C105" s="188"/>
      <c r="D105" s="189"/>
      <c r="E105" s="407" t="s">
        <v>500</v>
      </c>
      <c r="F105" s="406">
        <f>F101+F103</f>
        <v>1600900</v>
      </c>
      <c r="G105" s="91"/>
      <c r="H105" s="91"/>
      <c r="I105" s="95"/>
      <c r="J105" s="95"/>
      <c r="K105" s="95"/>
    </row>
    <row r="106" spans="2:11" ht="18.75" customHeight="1" x14ac:dyDescent="0.2">
      <c r="D106" s="91"/>
      <c r="E106" s="91"/>
      <c r="F106" s="91"/>
      <c r="G106" s="91"/>
      <c r="H106" s="91"/>
      <c r="I106" s="95"/>
      <c r="J106" s="95"/>
      <c r="K106" s="95"/>
    </row>
    <row r="107" spans="2:11" ht="18.75" customHeight="1" x14ac:dyDescent="0.2">
      <c r="D107" s="91"/>
      <c r="E107" s="91"/>
      <c r="F107" s="91"/>
      <c r="G107" s="91"/>
      <c r="H107" s="91"/>
      <c r="I107" s="95"/>
      <c r="J107" s="95"/>
      <c r="K107" s="95"/>
    </row>
    <row r="108" spans="2:11" ht="18.75" customHeight="1" x14ac:dyDescent="0.2">
      <c r="B108" s="96" t="s">
        <v>502</v>
      </c>
      <c r="C108" s="96"/>
      <c r="D108" s="96"/>
      <c r="E108" s="96"/>
      <c r="F108" s="96"/>
      <c r="G108" s="91"/>
      <c r="H108" s="91"/>
      <c r="I108" s="95"/>
      <c r="J108" s="95"/>
      <c r="K108" s="95"/>
    </row>
    <row r="109" spans="2:11" ht="18.75" customHeight="1" x14ac:dyDescent="0.2">
      <c r="D109" s="91"/>
      <c r="E109" s="91"/>
      <c r="F109" s="91"/>
      <c r="G109" s="91"/>
      <c r="H109" s="91"/>
      <c r="I109" s="95"/>
      <c r="J109" s="95"/>
      <c r="K109" s="95"/>
    </row>
    <row r="110" spans="2:11" ht="18.75" customHeight="1" x14ac:dyDescent="0.2">
      <c r="B110" s="188" t="s">
        <v>3</v>
      </c>
      <c r="C110" s="188"/>
      <c r="D110" s="189"/>
      <c r="E110" s="189"/>
      <c r="F110" s="190">
        <f>'2. Fibu-Saldenliste (strukt.)'!C25</f>
        <v>-113000</v>
      </c>
      <c r="G110" s="91"/>
      <c r="H110" s="91"/>
      <c r="I110" s="95"/>
      <c r="J110" s="95"/>
      <c r="K110" s="95"/>
    </row>
    <row r="111" spans="2:11" ht="18.75" customHeight="1" x14ac:dyDescent="0.2">
      <c r="B111" s="291" t="s">
        <v>15</v>
      </c>
      <c r="C111" s="291"/>
      <c r="D111" s="292"/>
      <c r="E111" s="292"/>
      <c r="F111" s="293">
        <f>'2. Fibu-Saldenliste (strukt.)'!C26</f>
        <v>-5700</v>
      </c>
      <c r="G111" s="91"/>
      <c r="H111" s="91"/>
      <c r="I111" s="95"/>
      <c r="J111" s="95"/>
      <c r="K111" s="95"/>
    </row>
    <row r="112" spans="2:11" ht="18.75" customHeight="1" x14ac:dyDescent="0.2">
      <c r="B112" s="288" t="s">
        <v>504</v>
      </c>
      <c r="C112" s="288"/>
      <c r="D112" s="187"/>
      <c r="E112" s="187"/>
      <c r="F112" s="289">
        <f>SUM(F110:F111)</f>
        <v>-118700</v>
      </c>
      <c r="G112" s="400">
        <f>F112/F99</f>
        <v>-0.82430555555555551</v>
      </c>
      <c r="H112" s="91"/>
      <c r="I112" s="95"/>
      <c r="J112" s="95"/>
      <c r="K112" s="95"/>
    </row>
    <row r="113" spans="2:11" ht="18.75" customHeight="1" x14ac:dyDescent="0.2">
      <c r="B113" s="188"/>
      <c r="C113" s="188"/>
      <c r="D113" s="189"/>
      <c r="E113" s="189"/>
      <c r="F113" s="190"/>
      <c r="G113" s="91"/>
      <c r="H113" s="91"/>
      <c r="I113" s="95"/>
      <c r="J113" s="95"/>
      <c r="K113" s="95"/>
    </row>
    <row r="114" spans="2:11" ht="18.75" customHeight="1" x14ac:dyDescent="0.2">
      <c r="B114" s="188" t="s">
        <v>25</v>
      </c>
      <c r="C114" s="188"/>
      <c r="D114" s="189"/>
      <c r="E114" s="189"/>
      <c r="F114" s="190">
        <f>'2. Fibu-Saldenliste (strukt.)'!C27</f>
        <v>-27800</v>
      </c>
      <c r="G114" s="91"/>
      <c r="H114" s="91"/>
      <c r="I114" s="95"/>
      <c r="J114" s="95"/>
      <c r="K114" s="95"/>
    </row>
    <row r="115" spans="2:11" ht="18.75" customHeight="1" x14ac:dyDescent="0.2">
      <c r="B115" s="188" t="s">
        <v>26</v>
      </c>
      <c r="C115" s="188"/>
      <c r="D115" s="189"/>
      <c r="E115" s="189"/>
      <c r="F115" s="190">
        <f>'2. Fibu-Saldenliste (strukt.)'!C28</f>
        <v>-665400</v>
      </c>
      <c r="G115" s="91"/>
      <c r="H115" s="91"/>
      <c r="I115" s="95"/>
      <c r="J115" s="95"/>
      <c r="K115" s="95"/>
    </row>
    <row r="116" spans="2:11" ht="18.75" customHeight="1" x14ac:dyDescent="0.2">
      <c r="B116" s="188" t="s">
        <v>14</v>
      </c>
      <c r="C116" s="188"/>
      <c r="D116" s="189"/>
      <c r="E116" s="189"/>
      <c r="F116" s="190">
        <f>'2. Fibu-Saldenliste (strukt.)'!C29</f>
        <v>9100</v>
      </c>
      <c r="G116" s="91"/>
      <c r="H116" s="91"/>
      <c r="I116" s="95"/>
      <c r="J116" s="95"/>
      <c r="K116" s="95"/>
    </row>
    <row r="117" spans="2:11" ht="18.75" customHeight="1" x14ac:dyDescent="0.2">
      <c r="B117" s="291" t="s">
        <v>27</v>
      </c>
      <c r="C117" s="291"/>
      <c r="D117" s="292"/>
      <c r="E117" s="292"/>
      <c r="F117" s="293">
        <f>'2. Fibu-Saldenliste (strukt.)'!C30</f>
        <v>-2100</v>
      </c>
      <c r="G117" s="91"/>
      <c r="H117" s="106"/>
      <c r="I117" s="95"/>
      <c r="J117" s="95"/>
      <c r="K117" s="95"/>
    </row>
    <row r="118" spans="2:11" ht="18.75" customHeight="1" x14ac:dyDescent="0.2">
      <c r="B118" s="185" t="s">
        <v>506</v>
      </c>
      <c r="C118" s="185"/>
      <c r="D118" s="413"/>
      <c r="E118" s="413"/>
      <c r="F118" s="414">
        <f>SUM(F114:F117)</f>
        <v>-686200</v>
      </c>
      <c r="G118" s="91"/>
      <c r="H118" s="91"/>
      <c r="I118" s="95"/>
      <c r="J118" s="95"/>
      <c r="K118" s="95"/>
    </row>
    <row r="119" spans="2:11" ht="18.75" customHeight="1" x14ac:dyDescent="0.2">
      <c r="B119" s="188"/>
      <c r="C119" s="188"/>
      <c r="D119" s="189"/>
      <c r="E119" s="189"/>
      <c r="F119" s="190"/>
      <c r="G119" s="91"/>
      <c r="H119" s="91"/>
      <c r="I119" s="95"/>
      <c r="J119" s="95"/>
      <c r="K119" s="95"/>
    </row>
    <row r="120" spans="2:11" ht="18.75" customHeight="1" x14ac:dyDescent="0.2">
      <c r="B120" s="188" t="s">
        <v>505</v>
      </c>
      <c r="C120" s="188"/>
      <c r="D120" s="189"/>
      <c r="E120" s="189"/>
      <c r="F120" s="190">
        <f>F118+F112</f>
        <v>-804900</v>
      </c>
      <c r="G120" s="91"/>
      <c r="H120" s="91"/>
      <c r="I120" s="95"/>
      <c r="J120" s="95"/>
      <c r="K120" s="95"/>
    </row>
    <row r="121" spans="2:11" ht="18.75" customHeight="1" x14ac:dyDescent="0.2">
      <c r="D121" s="91"/>
      <c r="E121" s="91"/>
      <c r="F121" s="91"/>
      <c r="G121" s="91"/>
      <c r="H121" s="91"/>
      <c r="I121" s="95"/>
      <c r="J121" s="95"/>
      <c r="K121" s="95"/>
    </row>
    <row r="122" spans="2:11" ht="18.75" customHeight="1" x14ac:dyDescent="0.2">
      <c r="D122" s="91"/>
      <c r="E122" s="91"/>
      <c r="F122" s="91"/>
      <c r="G122" s="91"/>
      <c r="H122" s="91"/>
      <c r="I122" s="95"/>
      <c r="J122" s="95"/>
      <c r="K122" s="95"/>
    </row>
    <row r="123" spans="2:11" x14ac:dyDescent="0.2">
      <c r="D123" s="91"/>
      <c r="E123" s="91"/>
      <c r="F123" s="91"/>
      <c r="G123" s="91"/>
      <c r="H123" s="91"/>
      <c r="I123" s="95"/>
      <c r="J123" s="95"/>
      <c r="K123" s="95"/>
    </row>
    <row r="124" spans="2:11" x14ac:dyDescent="0.2">
      <c r="D124" s="91"/>
      <c r="E124" s="91"/>
      <c r="F124" s="91"/>
      <c r="G124" s="91"/>
      <c r="H124" s="91"/>
      <c r="I124" s="95"/>
      <c r="J124" s="95"/>
      <c r="K124" s="95"/>
    </row>
    <row r="125" spans="2:11" x14ac:dyDescent="0.2">
      <c r="D125" s="91"/>
      <c r="E125" s="91"/>
      <c r="F125" s="91"/>
      <c r="G125" s="91"/>
      <c r="H125" s="91"/>
      <c r="I125" s="95"/>
      <c r="J125" s="95"/>
      <c r="K125" s="95"/>
    </row>
    <row r="126" spans="2:11" x14ac:dyDescent="0.2">
      <c r="D126" s="91"/>
      <c r="E126" s="91"/>
      <c r="F126" s="91"/>
      <c r="G126" s="91"/>
      <c r="H126" s="91"/>
      <c r="I126" s="95"/>
      <c r="J126" s="95"/>
      <c r="K126" s="95"/>
    </row>
    <row r="127" spans="2:11" x14ac:dyDescent="0.2">
      <c r="D127" s="91"/>
      <c r="E127" s="91"/>
      <c r="F127" s="91"/>
      <c r="G127" s="91"/>
      <c r="H127" s="91"/>
      <c r="I127" s="95"/>
      <c r="J127" s="95"/>
      <c r="K127" s="95"/>
    </row>
    <row r="128" spans="2:11" x14ac:dyDescent="0.2">
      <c r="D128" s="91"/>
      <c r="E128" s="91"/>
      <c r="F128" s="91"/>
      <c r="G128" s="91"/>
      <c r="H128" s="91"/>
      <c r="I128" s="95"/>
      <c r="J128" s="95"/>
      <c r="K128" s="95"/>
    </row>
    <row r="129" spans="4:11" x14ac:dyDescent="0.2">
      <c r="D129" s="91"/>
      <c r="E129" s="91"/>
      <c r="F129" s="91"/>
      <c r="G129" s="91"/>
      <c r="H129" s="91"/>
      <c r="I129" s="95"/>
      <c r="J129" s="95"/>
      <c r="K129" s="95"/>
    </row>
    <row r="130" spans="4:11" x14ac:dyDescent="0.2">
      <c r="D130" s="91"/>
      <c r="E130" s="91"/>
      <c r="F130" s="91"/>
      <c r="G130" s="91"/>
      <c r="H130" s="91"/>
      <c r="I130" s="95"/>
      <c r="J130" s="95"/>
      <c r="K130" s="95"/>
    </row>
    <row r="131" spans="4:11" x14ac:dyDescent="0.2">
      <c r="D131" s="91"/>
      <c r="E131" s="91"/>
      <c r="F131" s="91"/>
      <c r="G131" s="91"/>
      <c r="H131" s="91"/>
      <c r="I131" s="95"/>
      <c r="J131" s="95"/>
      <c r="K131" s="95"/>
    </row>
    <row r="132" spans="4:11" x14ac:dyDescent="0.2">
      <c r="D132" s="91"/>
      <c r="E132" s="91"/>
      <c r="F132" s="91"/>
      <c r="G132" s="91"/>
      <c r="H132" s="91"/>
      <c r="I132" s="95"/>
      <c r="J132" s="95"/>
      <c r="K132" s="95"/>
    </row>
    <row r="133" spans="4:11" x14ac:dyDescent="0.2">
      <c r="D133" s="91"/>
      <c r="E133" s="91"/>
      <c r="F133" s="91"/>
      <c r="G133" s="91"/>
      <c r="H133" s="91"/>
      <c r="I133" s="95"/>
      <c r="J133" s="95"/>
      <c r="K133" s="95"/>
    </row>
    <row r="134" spans="4:11" x14ac:dyDescent="0.2">
      <c r="D134" s="91"/>
      <c r="E134" s="91"/>
      <c r="F134" s="91"/>
      <c r="G134" s="91"/>
      <c r="H134" s="91"/>
      <c r="I134" s="95"/>
      <c r="J134" s="95"/>
      <c r="K134" s="95"/>
    </row>
    <row r="135" spans="4:11" x14ac:dyDescent="0.2">
      <c r="D135" s="91"/>
      <c r="E135" s="91"/>
      <c r="F135" s="91"/>
      <c r="G135" s="91"/>
      <c r="H135" s="91"/>
      <c r="I135" s="95"/>
      <c r="J135" s="95"/>
      <c r="K135" s="95"/>
    </row>
    <row r="136" spans="4:11" x14ac:dyDescent="0.2">
      <c r="D136" s="91"/>
      <c r="E136" s="91"/>
      <c r="F136" s="91"/>
      <c r="G136" s="91"/>
      <c r="H136" s="91"/>
      <c r="I136" s="95"/>
      <c r="J136" s="95"/>
      <c r="K136" s="95"/>
    </row>
    <row r="137" spans="4:11" x14ac:dyDescent="0.2">
      <c r="D137" s="91"/>
      <c r="E137" s="91"/>
      <c r="F137" s="91"/>
      <c r="G137" s="91"/>
      <c r="H137" s="91"/>
      <c r="I137" s="95"/>
      <c r="J137" s="95"/>
      <c r="K137" s="95"/>
    </row>
    <row r="138" spans="4:11" x14ac:dyDescent="0.2">
      <c r="D138" s="91"/>
      <c r="E138" s="91"/>
      <c r="F138" s="91"/>
      <c r="G138" s="91"/>
      <c r="H138" s="91"/>
      <c r="I138" s="95"/>
      <c r="J138" s="95"/>
      <c r="K138" s="95"/>
    </row>
    <row r="139" spans="4:11" x14ac:dyDescent="0.2">
      <c r="D139" s="91"/>
      <c r="E139" s="91"/>
      <c r="F139" s="91"/>
      <c r="G139" s="91"/>
      <c r="H139" s="91"/>
      <c r="I139" s="95"/>
      <c r="J139" s="95"/>
      <c r="K139" s="95"/>
    </row>
    <row r="140" spans="4:11" x14ac:dyDescent="0.2">
      <c r="D140" s="91"/>
      <c r="E140" s="91"/>
      <c r="F140" s="91"/>
      <c r="G140" s="91"/>
      <c r="H140" s="91"/>
      <c r="I140" s="95"/>
      <c r="J140" s="95"/>
      <c r="K140" s="95"/>
    </row>
    <row r="141" spans="4:11" x14ac:dyDescent="0.2">
      <c r="D141" s="91"/>
      <c r="E141" s="91"/>
      <c r="F141" s="91"/>
      <c r="G141" s="91"/>
      <c r="H141" s="91"/>
      <c r="I141" s="95"/>
      <c r="J141" s="95"/>
      <c r="K141" s="95"/>
    </row>
    <row r="142" spans="4:11" x14ac:dyDescent="0.2">
      <c r="D142" s="91"/>
      <c r="E142" s="91"/>
      <c r="F142" s="91"/>
      <c r="G142" s="91"/>
      <c r="H142" s="91"/>
      <c r="I142" s="95"/>
      <c r="J142" s="95"/>
      <c r="K142" s="95"/>
    </row>
    <row r="143" spans="4:11" x14ac:dyDescent="0.2">
      <c r="D143" s="91"/>
      <c r="E143" s="91"/>
      <c r="F143" s="91"/>
      <c r="G143" s="91"/>
      <c r="H143" s="91"/>
      <c r="I143" s="95"/>
      <c r="J143" s="95"/>
      <c r="K143" s="95"/>
    </row>
    <row r="144" spans="4:11" x14ac:dyDescent="0.2">
      <c r="D144" s="91"/>
      <c r="E144" s="91"/>
      <c r="F144" s="91"/>
      <c r="G144" s="91"/>
      <c r="H144" s="91"/>
      <c r="I144" s="95"/>
      <c r="J144" s="95"/>
      <c r="K144" s="95"/>
    </row>
    <row r="145" spans="4:11" x14ac:dyDescent="0.2">
      <c r="D145" s="91"/>
      <c r="E145" s="91"/>
      <c r="F145" s="91"/>
      <c r="G145" s="91"/>
      <c r="H145" s="91"/>
      <c r="I145" s="95"/>
      <c r="J145" s="95"/>
      <c r="K145" s="95"/>
    </row>
    <row r="146" spans="4:11" x14ac:dyDescent="0.2">
      <c r="D146" s="91"/>
      <c r="E146" s="91"/>
      <c r="F146" s="91"/>
      <c r="G146" s="91"/>
      <c r="H146" s="91"/>
      <c r="I146" s="95"/>
      <c r="J146" s="95"/>
      <c r="K146" s="95"/>
    </row>
    <row r="147" spans="4:11" x14ac:dyDescent="0.2">
      <c r="D147" s="91"/>
      <c r="E147" s="91"/>
      <c r="F147" s="91"/>
      <c r="G147" s="91"/>
      <c r="H147" s="91"/>
      <c r="I147" s="95"/>
      <c r="J147" s="95"/>
      <c r="K147" s="95"/>
    </row>
    <row r="148" spans="4:11" x14ac:dyDescent="0.2">
      <c r="D148" s="91"/>
      <c r="E148" s="91"/>
      <c r="F148" s="91"/>
      <c r="G148" s="91"/>
      <c r="H148" s="91"/>
      <c r="I148" s="95"/>
      <c r="J148" s="95"/>
      <c r="K148" s="95"/>
    </row>
    <row r="149" spans="4:11" x14ac:dyDescent="0.2">
      <c r="D149" s="91"/>
      <c r="E149" s="91"/>
      <c r="F149" s="91"/>
      <c r="G149" s="91"/>
      <c r="H149" s="91"/>
      <c r="I149" s="95"/>
      <c r="J149" s="95"/>
      <c r="K149" s="95"/>
    </row>
    <row r="150" spans="4:11" x14ac:dyDescent="0.2">
      <c r="D150" s="91"/>
      <c r="E150" s="91"/>
      <c r="F150" s="91"/>
      <c r="G150" s="91"/>
      <c r="H150" s="91"/>
      <c r="I150" s="95"/>
      <c r="J150" s="95"/>
      <c r="K150" s="95"/>
    </row>
    <row r="151" spans="4:11" x14ac:dyDescent="0.2">
      <c r="D151" s="91"/>
      <c r="E151" s="91"/>
      <c r="F151" s="91"/>
      <c r="G151" s="91"/>
      <c r="H151" s="91"/>
      <c r="I151" s="95"/>
      <c r="J151" s="95"/>
      <c r="K151" s="95"/>
    </row>
    <row r="152" spans="4:11" x14ac:dyDescent="0.2">
      <c r="D152" s="91"/>
      <c r="E152" s="91"/>
      <c r="F152" s="91"/>
      <c r="G152" s="91"/>
      <c r="H152" s="91"/>
      <c r="I152" s="95"/>
      <c r="J152" s="95"/>
      <c r="K152" s="95"/>
    </row>
    <row r="153" spans="4:11" x14ac:dyDescent="0.2">
      <c r="D153" s="91"/>
      <c r="E153" s="91"/>
      <c r="F153" s="91"/>
      <c r="G153" s="91"/>
      <c r="H153" s="91"/>
      <c r="I153" s="95"/>
      <c r="J153" s="95"/>
      <c r="K153" s="95"/>
    </row>
    <row r="154" spans="4:11" x14ac:dyDescent="0.2">
      <c r="D154" s="91"/>
      <c r="E154" s="91"/>
      <c r="F154" s="91"/>
      <c r="G154" s="91"/>
      <c r="H154" s="91"/>
      <c r="I154" s="95"/>
      <c r="J154" s="95"/>
      <c r="K154" s="95"/>
    </row>
    <row r="155" spans="4:11" x14ac:dyDescent="0.2">
      <c r="D155" s="91"/>
      <c r="E155" s="91"/>
      <c r="F155" s="91"/>
      <c r="G155" s="91"/>
      <c r="H155" s="91"/>
      <c r="I155" s="95"/>
      <c r="J155" s="95"/>
      <c r="K155" s="95"/>
    </row>
    <row r="156" spans="4:11" x14ac:dyDescent="0.2">
      <c r="D156" s="91"/>
      <c r="E156" s="91"/>
      <c r="F156" s="91"/>
      <c r="G156" s="91"/>
      <c r="H156" s="91"/>
      <c r="I156" s="95"/>
      <c r="J156" s="95"/>
      <c r="K156" s="95"/>
    </row>
    <row r="157" spans="4:11" x14ac:dyDescent="0.2">
      <c r="D157" s="91"/>
      <c r="E157" s="91"/>
      <c r="F157" s="91"/>
      <c r="G157" s="91"/>
      <c r="H157" s="91"/>
      <c r="I157" s="95"/>
      <c r="J157" s="95"/>
      <c r="K157" s="95"/>
    </row>
    <row r="158" spans="4:11" x14ac:dyDescent="0.2">
      <c r="D158" s="91"/>
      <c r="E158" s="91"/>
      <c r="F158" s="91"/>
      <c r="G158" s="91"/>
      <c r="H158" s="91"/>
      <c r="I158" s="95"/>
      <c r="J158" s="95"/>
      <c r="K158" s="95"/>
    </row>
    <row r="159" spans="4:11" x14ac:dyDescent="0.2">
      <c r="D159" s="91"/>
      <c r="E159" s="91"/>
      <c r="F159" s="91"/>
      <c r="G159" s="91"/>
      <c r="H159" s="91"/>
      <c r="I159" s="95"/>
      <c r="J159" s="95"/>
      <c r="K159" s="95"/>
    </row>
    <row r="160" spans="4:11" x14ac:dyDescent="0.2">
      <c r="D160" s="91"/>
      <c r="E160" s="91"/>
      <c r="F160" s="91"/>
      <c r="G160" s="91"/>
      <c r="H160" s="91"/>
      <c r="I160" s="95"/>
      <c r="J160" s="95"/>
      <c r="K160" s="95"/>
    </row>
    <row r="161" spans="4:11" x14ac:dyDescent="0.2">
      <c r="D161" s="91"/>
      <c r="E161" s="91"/>
      <c r="F161" s="91"/>
      <c r="G161" s="91"/>
      <c r="H161" s="91"/>
      <c r="I161" s="95"/>
      <c r="J161" s="95"/>
      <c r="K161" s="95"/>
    </row>
    <row r="162" spans="4:11" x14ac:dyDescent="0.2">
      <c r="D162" s="91"/>
      <c r="E162" s="91"/>
      <c r="F162" s="91"/>
      <c r="G162" s="91"/>
      <c r="H162" s="91"/>
      <c r="I162" s="95"/>
      <c r="J162" s="95"/>
      <c r="K162" s="95"/>
    </row>
    <row r="163" spans="4:11" x14ac:dyDescent="0.2">
      <c r="D163" s="91"/>
      <c r="E163" s="91"/>
      <c r="F163" s="91"/>
      <c r="G163" s="91"/>
      <c r="H163" s="91"/>
      <c r="I163" s="95"/>
      <c r="J163" s="95"/>
      <c r="K163" s="95"/>
    </row>
    <row r="164" spans="4:11" x14ac:dyDescent="0.2">
      <c r="D164" s="91"/>
      <c r="E164" s="91"/>
      <c r="F164" s="91"/>
      <c r="G164" s="91"/>
      <c r="H164" s="91"/>
      <c r="I164" s="95"/>
      <c r="J164" s="95"/>
      <c r="K164" s="95"/>
    </row>
    <row r="165" spans="4:11" x14ac:dyDescent="0.2">
      <c r="D165" s="91"/>
      <c r="E165" s="91"/>
      <c r="F165" s="91"/>
      <c r="G165" s="91"/>
      <c r="H165" s="91"/>
      <c r="I165" s="95"/>
      <c r="J165" s="95"/>
      <c r="K165" s="95"/>
    </row>
    <row r="166" spans="4:11" x14ac:dyDescent="0.2">
      <c r="D166" s="91"/>
      <c r="E166" s="91"/>
      <c r="F166" s="91"/>
      <c r="G166" s="91"/>
      <c r="H166" s="91"/>
      <c r="I166" s="95"/>
      <c r="J166" s="95"/>
      <c r="K166" s="95"/>
    </row>
    <row r="167" spans="4:11" x14ac:dyDescent="0.2">
      <c r="D167" s="91"/>
      <c r="E167" s="91"/>
      <c r="F167" s="91"/>
      <c r="G167" s="91"/>
      <c r="H167" s="91"/>
      <c r="I167" s="95"/>
      <c r="J167" s="95"/>
      <c r="K167" s="95"/>
    </row>
    <row r="168" spans="4:11" x14ac:dyDescent="0.2">
      <c r="D168" s="91"/>
      <c r="E168" s="91"/>
      <c r="F168" s="91"/>
      <c r="G168" s="91"/>
      <c r="H168" s="91"/>
      <c r="I168" s="95"/>
      <c r="J168" s="95"/>
      <c r="K168" s="95"/>
    </row>
    <row r="169" spans="4:11" x14ac:dyDescent="0.2">
      <c r="D169" s="91"/>
      <c r="E169" s="91"/>
      <c r="F169" s="91"/>
      <c r="G169" s="91"/>
      <c r="H169" s="91"/>
      <c r="I169" s="95"/>
      <c r="J169" s="95"/>
      <c r="K169" s="95"/>
    </row>
    <row r="170" spans="4:11" x14ac:dyDescent="0.2">
      <c r="D170" s="91"/>
      <c r="E170" s="91"/>
      <c r="F170" s="91"/>
      <c r="G170" s="91"/>
      <c r="H170" s="91"/>
      <c r="I170" s="95"/>
      <c r="J170" s="95"/>
      <c r="K170" s="95"/>
    </row>
    <row r="171" spans="4:11" x14ac:dyDescent="0.2">
      <c r="D171" s="91"/>
      <c r="E171" s="91"/>
      <c r="F171" s="91"/>
      <c r="G171" s="91"/>
      <c r="H171" s="91"/>
      <c r="I171" s="95"/>
      <c r="J171" s="95"/>
      <c r="K171" s="95"/>
    </row>
    <row r="172" spans="4:11" x14ac:dyDescent="0.2">
      <c r="D172" s="91"/>
      <c r="E172" s="91"/>
      <c r="F172" s="91"/>
      <c r="G172" s="91"/>
      <c r="H172" s="91"/>
      <c r="I172" s="95"/>
      <c r="J172" s="95"/>
      <c r="K172" s="95"/>
    </row>
    <row r="173" spans="4:11" x14ac:dyDescent="0.2">
      <c r="D173" s="91"/>
      <c r="E173" s="91"/>
      <c r="F173" s="91"/>
      <c r="G173" s="91"/>
      <c r="H173" s="91"/>
      <c r="I173" s="95"/>
      <c r="J173" s="95"/>
      <c r="K173" s="95"/>
    </row>
    <row r="174" spans="4:11" x14ac:dyDescent="0.2">
      <c r="D174" s="91"/>
      <c r="E174" s="91"/>
      <c r="F174" s="91"/>
      <c r="G174" s="91"/>
      <c r="H174" s="91"/>
      <c r="I174" s="95"/>
      <c r="J174" s="95"/>
      <c r="K174" s="95"/>
    </row>
    <row r="175" spans="4:11" x14ac:dyDescent="0.2">
      <c r="D175" s="91"/>
      <c r="E175" s="91"/>
      <c r="F175" s="91"/>
      <c r="G175" s="91"/>
      <c r="H175" s="91"/>
      <c r="I175" s="95"/>
      <c r="J175" s="95"/>
      <c r="K175" s="95"/>
    </row>
    <row r="176" spans="4:11" x14ac:dyDescent="0.2">
      <c r="D176" s="91"/>
      <c r="E176" s="91"/>
      <c r="F176" s="91"/>
      <c r="G176" s="91"/>
      <c r="H176" s="91"/>
      <c r="I176" s="95"/>
      <c r="J176" s="95"/>
      <c r="K176" s="95"/>
    </row>
    <row r="177" spans="4:11" x14ac:dyDescent="0.2">
      <c r="D177" s="91"/>
      <c r="E177" s="91"/>
      <c r="F177" s="91"/>
      <c r="G177" s="91"/>
      <c r="H177" s="91"/>
      <c r="I177" s="95"/>
      <c r="J177" s="95"/>
      <c r="K177" s="95"/>
    </row>
    <row r="178" spans="4:11" x14ac:dyDescent="0.2">
      <c r="D178" s="91"/>
      <c r="E178" s="91"/>
      <c r="F178" s="91"/>
      <c r="G178" s="91"/>
      <c r="H178" s="91"/>
      <c r="I178" s="95"/>
      <c r="J178" s="95"/>
      <c r="K178" s="95"/>
    </row>
    <row r="179" spans="4:11" x14ac:dyDescent="0.2">
      <c r="D179" s="91"/>
      <c r="E179" s="91"/>
      <c r="F179" s="91"/>
      <c r="G179" s="91"/>
      <c r="H179" s="91"/>
      <c r="I179" s="95"/>
      <c r="J179" s="95"/>
      <c r="K179" s="95"/>
    </row>
    <row r="180" spans="4:11" x14ac:dyDescent="0.2">
      <c r="D180" s="91"/>
      <c r="E180" s="91"/>
      <c r="F180" s="91"/>
      <c r="G180" s="91"/>
      <c r="H180" s="91"/>
      <c r="I180" s="95"/>
      <c r="J180" s="95"/>
      <c r="K180" s="95"/>
    </row>
    <row r="181" spans="4:11" x14ac:dyDescent="0.2">
      <c r="D181" s="91"/>
      <c r="E181" s="91"/>
      <c r="F181" s="91"/>
      <c r="G181" s="91"/>
      <c r="H181" s="91"/>
      <c r="I181" s="95"/>
      <c r="J181" s="95"/>
      <c r="K181" s="95"/>
    </row>
    <row r="182" spans="4:11" x14ac:dyDescent="0.2">
      <c r="D182" s="91"/>
      <c r="E182" s="91"/>
      <c r="F182" s="91"/>
      <c r="G182" s="91"/>
      <c r="H182" s="91"/>
      <c r="I182" s="95"/>
      <c r="J182" s="95"/>
      <c r="K182" s="95"/>
    </row>
    <row r="183" spans="4:11" x14ac:dyDescent="0.2">
      <c r="D183" s="91"/>
      <c r="E183" s="91"/>
      <c r="F183" s="91"/>
      <c r="G183" s="91"/>
      <c r="H183" s="91"/>
      <c r="I183" s="95"/>
      <c r="J183" s="95"/>
      <c r="K183" s="95"/>
    </row>
    <row r="184" spans="4:11" x14ac:dyDescent="0.2">
      <c r="D184" s="91"/>
      <c r="E184" s="91"/>
      <c r="F184" s="91"/>
      <c r="G184" s="91"/>
      <c r="H184" s="91"/>
      <c r="I184" s="95"/>
      <c r="J184" s="95"/>
      <c r="K184" s="95"/>
    </row>
    <row r="185" spans="4:11" x14ac:dyDescent="0.2">
      <c r="D185" s="91"/>
      <c r="E185" s="91"/>
      <c r="F185" s="91"/>
      <c r="G185" s="91"/>
      <c r="H185" s="91"/>
      <c r="I185" s="95"/>
      <c r="J185" s="95"/>
      <c r="K185" s="95"/>
    </row>
    <row r="186" spans="4:11" x14ac:dyDescent="0.2">
      <c r="D186" s="91"/>
      <c r="E186" s="91"/>
      <c r="F186" s="91"/>
      <c r="G186" s="91"/>
      <c r="H186" s="91"/>
      <c r="I186" s="95"/>
      <c r="J186" s="95"/>
      <c r="K186" s="95"/>
    </row>
    <row r="187" spans="4:11" x14ac:dyDescent="0.2">
      <c r="D187" s="91"/>
      <c r="E187" s="91"/>
      <c r="F187" s="91"/>
      <c r="G187" s="91"/>
      <c r="H187" s="91"/>
      <c r="I187" s="95"/>
      <c r="J187" s="95"/>
      <c r="K187" s="95"/>
    </row>
    <row r="188" spans="4:11" x14ac:dyDescent="0.2">
      <c r="D188" s="91"/>
      <c r="E188" s="91"/>
      <c r="F188" s="91"/>
      <c r="G188" s="91"/>
      <c r="H188" s="91"/>
      <c r="I188" s="95"/>
      <c r="J188" s="95"/>
      <c r="K188" s="95"/>
    </row>
    <row r="189" spans="4:11" x14ac:dyDescent="0.2">
      <c r="D189" s="91"/>
      <c r="E189" s="91"/>
      <c r="F189" s="91"/>
      <c r="G189" s="91"/>
      <c r="H189" s="91"/>
      <c r="I189" s="95"/>
      <c r="J189" s="95"/>
      <c r="K189" s="95"/>
    </row>
    <row r="190" spans="4:11" x14ac:dyDescent="0.2">
      <c r="D190" s="91"/>
      <c r="E190" s="91"/>
      <c r="F190" s="91"/>
      <c r="G190" s="91"/>
      <c r="H190" s="91"/>
      <c r="I190" s="95"/>
      <c r="J190" s="95"/>
      <c r="K190" s="95"/>
    </row>
    <row r="191" spans="4:11" x14ac:dyDescent="0.2">
      <c r="D191" s="91"/>
      <c r="E191" s="91"/>
      <c r="F191" s="91"/>
      <c r="G191" s="91"/>
      <c r="H191" s="91"/>
      <c r="I191" s="95"/>
      <c r="J191" s="95"/>
      <c r="K191" s="95"/>
    </row>
    <row r="192" spans="4:11" x14ac:dyDescent="0.2">
      <c r="D192" s="91"/>
      <c r="E192" s="91"/>
      <c r="F192" s="91"/>
      <c r="G192" s="91"/>
      <c r="H192" s="91"/>
      <c r="I192" s="95"/>
      <c r="J192" s="95"/>
      <c r="K192" s="95"/>
    </row>
    <row r="193" spans="4:11" x14ac:dyDescent="0.2">
      <c r="D193" s="91"/>
      <c r="E193" s="91"/>
      <c r="F193" s="91"/>
      <c r="G193" s="91"/>
      <c r="H193" s="91"/>
      <c r="I193" s="95"/>
      <c r="J193" s="95"/>
      <c r="K193" s="95"/>
    </row>
    <row r="194" spans="4:11" x14ac:dyDescent="0.2">
      <c r="D194" s="91"/>
      <c r="E194" s="91"/>
      <c r="F194" s="91"/>
      <c r="G194" s="91"/>
      <c r="H194" s="91"/>
      <c r="I194" s="95"/>
      <c r="J194" s="95"/>
      <c r="K194" s="95"/>
    </row>
    <row r="195" spans="4:11" x14ac:dyDescent="0.2">
      <c r="D195" s="91"/>
      <c r="E195" s="91"/>
      <c r="F195" s="91"/>
      <c r="G195" s="91"/>
      <c r="H195" s="91"/>
      <c r="I195" s="95"/>
      <c r="J195" s="95"/>
      <c r="K195" s="95"/>
    </row>
    <row r="196" spans="4:11" x14ac:dyDescent="0.2">
      <c r="D196" s="91"/>
      <c r="E196" s="91"/>
      <c r="F196" s="91"/>
      <c r="G196" s="91"/>
      <c r="H196" s="91"/>
      <c r="I196" s="95"/>
      <c r="J196" s="95"/>
      <c r="K196" s="95"/>
    </row>
    <row r="197" spans="4:11" x14ac:dyDescent="0.2">
      <c r="D197" s="91"/>
      <c r="E197" s="91"/>
      <c r="F197" s="91"/>
      <c r="G197" s="91"/>
      <c r="H197" s="91"/>
      <c r="I197" s="95"/>
      <c r="J197" s="95"/>
      <c r="K197" s="95"/>
    </row>
    <row r="198" spans="4:11" x14ac:dyDescent="0.2">
      <c r="D198" s="91"/>
      <c r="E198" s="91"/>
      <c r="F198" s="91"/>
      <c r="G198" s="91"/>
      <c r="H198" s="91"/>
      <c r="I198" s="95"/>
      <c r="J198" s="95"/>
      <c r="K198" s="95"/>
    </row>
    <row r="199" spans="4:11" x14ac:dyDescent="0.2">
      <c r="D199" s="91"/>
      <c r="E199" s="91"/>
      <c r="F199" s="91"/>
      <c r="G199" s="91"/>
      <c r="H199" s="91"/>
      <c r="I199" s="95"/>
      <c r="J199" s="95"/>
      <c r="K199" s="95"/>
    </row>
    <row r="200" spans="4:11" x14ac:dyDescent="0.2">
      <c r="D200" s="91"/>
      <c r="E200" s="91"/>
      <c r="F200" s="91"/>
      <c r="G200" s="91"/>
      <c r="H200" s="91"/>
      <c r="I200" s="95"/>
      <c r="J200" s="95"/>
      <c r="K200" s="95"/>
    </row>
    <row r="201" spans="4:11" x14ac:dyDescent="0.2">
      <c r="D201" s="91"/>
      <c r="E201" s="91"/>
      <c r="F201" s="91"/>
      <c r="G201" s="91"/>
      <c r="H201" s="91"/>
      <c r="I201" s="95"/>
      <c r="J201" s="95"/>
      <c r="K201" s="95"/>
    </row>
    <row r="202" spans="4:11" x14ac:dyDescent="0.2">
      <c r="D202" s="91"/>
      <c r="E202" s="91"/>
      <c r="F202" s="91"/>
      <c r="G202" s="91"/>
      <c r="H202" s="91"/>
      <c r="I202" s="95"/>
      <c r="J202" s="95"/>
      <c r="K202" s="95"/>
    </row>
    <row r="203" spans="4:11" x14ac:dyDescent="0.2">
      <c r="D203" s="91"/>
      <c r="E203" s="91"/>
      <c r="F203" s="91"/>
      <c r="G203" s="91"/>
      <c r="H203" s="91"/>
      <c r="I203" s="95"/>
      <c r="J203" s="95"/>
      <c r="K203" s="95"/>
    </row>
    <row r="204" spans="4:11" x14ac:dyDescent="0.2">
      <c r="D204" s="91"/>
      <c r="E204" s="91"/>
      <c r="F204" s="91"/>
      <c r="G204" s="91"/>
      <c r="H204" s="91"/>
      <c r="I204" s="95"/>
      <c r="J204" s="95"/>
      <c r="K204" s="95"/>
    </row>
    <row r="205" spans="4:11" x14ac:dyDescent="0.2">
      <c r="D205" s="91"/>
      <c r="E205" s="91"/>
      <c r="F205" s="91"/>
      <c r="G205" s="91"/>
      <c r="H205" s="91"/>
      <c r="I205" s="95"/>
      <c r="J205" s="95"/>
      <c r="K205" s="95"/>
    </row>
    <row r="206" spans="4:11" x14ac:dyDescent="0.2">
      <c r="D206" s="91"/>
      <c r="E206" s="91"/>
      <c r="F206" s="91"/>
      <c r="G206" s="91"/>
      <c r="H206" s="91"/>
      <c r="I206" s="95"/>
      <c r="J206" s="95"/>
      <c r="K206" s="95"/>
    </row>
    <row r="207" spans="4:11" x14ac:dyDescent="0.2">
      <c r="D207" s="91"/>
      <c r="E207" s="91"/>
      <c r="F207" s="91"/>
      <c r="G207" s="91"/>
      <c r="H207" s="91"/>
      <c r="I207" s="95"/>
      <c r="J207" s="95"/>
      <c r="K207" s="95"/>
    </row>
    <row r="208" spans="4:11" x14ac:dyDescent="0.2">
      <c r="D208" s="91"/>
      <c r="E208" s="91"/>
      <c r="F208" s="91"/>
      <c r="G208" s="91"/>
      <c r="H208" s="91"/>
      <c r="I208" s="95"/>
      <c r="J208" s="95"/>
      <c r="K208" s="95"/>
    </row>
    <row r="209" spans="4:11" x14ac:dyDescent="0.2">
      <c r="D209" s="91"/>
      <c r="E209" s="91"/>
      <c r="F209" s="91"/>
      <c r="G209" s="91"/>
      <c r="H209" s="91"/>
      <c r="I209" s="95"/>
      <c r="J209" s="95"/>
      <c r="K209" s="95"/>
    </row>
    <row r="210" spans="4:11" x14ac:dyDescent="0.2">
      <c r="D210" s="91"/>
      <c r="E210" s="91"/>
      <c r="F210" s="91"/>
      <c r="G210" s="91"/>
      <c r="H210" s="91"/>
      <c r="I210" s="95"/>
      <c r="J210" s="95"/>
      <c r="K210" s="95"/>
    </row>
    <row r="211" spans="4:11" x14ac:dyDescent="0.2">
      <c r="D211" s="91"/>
      <c r="E211" s="91"/>
      <c r="F211" s="91"/>
      <c r="G211" s="91"/>
      <c r="H211" s="91"/>
      <c r="I211" s="95"/>
      <c r="J211" s="95"/>
      <c r="K211" s="95"/>
    </row>
    <row r="212" spans="4:11" x14ac:dyDescent="0.2">
      <c r="D212" s="91"/>
      <c r="E212" s="91"/>
      <c r="F212" s="91"/>
      <c r="G212" s="91"/>
      <c r="H212" s="91"/>
      <c r="I212" s="95"/>
      <c r="J212" s="95"/>
      <c r="K212" s="95"/>
    </row>
    <row r="213" spans="4:11" x14ac:dyDescent="0.2">
      <c r="D213" s="91"/>
      <c r="E213" s="91"/>
      <c r="F213" s="91"/>
      <c r="G213" s="91"/>
      <c r="H213" s="91"/>
      <c r="I213" s="95"/>
      <c r="J213" s="95"/>
      <c r="K213" s="95"/>
    </row>
    <row r="214" spans="4:11" x14ac:dyDescent="0.2">
      <c r="D214" s="91"/>
      <c r="E214" s="91"/>
      <c r="F214" s="91"/>
      <c r="G214" s="91"/>
      <c r="H214" s="91"/>
      <c r="I214" s="95"/>
      <c r="J214" s="95"/>
      <c r="K214" s="95"/>
    </row>
    <row r="215" spans="4:11" x14ac:dyDescent="0.2">
      <c r="D215" s="91"/>
      <c r="E215" s="91"/>
      <c r="F215" s="91"/>
      <c r="G215" s="91"/>
      <c r="H215" s="91"/>
      <c r="I215" s="95"/>
      <c r="J215" s="95"/>
      <c r="K215" s="95"/>
    </row>
    <row r="216" spans="4:11" x14ac:dyDescent="0.2">
      <c r="D216" s="91"/>
      <c r="E216" s="91"/>
      <c r="F216" s="91"/>
      <c r="G216" s="91"/>
      <c r="H216" s="91"/>
      <c r="I216" s="95"/>
      <c r="J216" s="95"/>
      <c r="K216" s="95"/>
    </row>
    <row r="217" spans="4:11" x14ac:dyDescent="0.2">
      <c r="D217" s="91"/>
      <c r="E217" s="91"/>
      <c r="F217" s="91"/>
      <c r="G217" s="91"/>
      <c r="H217" s="91"/>
      <c r="I217" s="95"/>
      <c r="J217" s="95"/>
      <c r="K217" s="95"/>
    </row>
    <row r="218" spans="4:11" x14ac:dyDescent="0.2">
      <c r="D218" s="91"/>
      <c r="E218" s="91"/>
      <c r="F218" s="91"/>
      <c r="G218" s="91"/>
      <c r="H218" s="91"/>
      <c r="I218" s="95"/>
      <c r="J218" s="95"/>
      <c r="K218" s="95"/>
    </row>
    <row r="219" spans="4:11" x14ac:dyDescent="0.2">
      <c r="D219" s="91"/>
      <c r="E219" s="91"/>
      <c r="F219" s="91"/>
      <c r="G219" s="91"/>
      <c r="H219" s="91"/>
      <c r="I219" s="95"/>
      <c r="J219" s="95"/>
      <c r="K219" s="95"/>
    </row>
    <row r="220" spans="4:11" x14ac:dyDescent="0.2">
      <c r="D220" s="91"/>
      <c r="E220" s="91"/>
      <c r="F220" s="91"/>
      <c r="G220" s="91"/>
      <c r="H220" s="91"/>
      <c r="I220" s="95"/>
      <c r="J220" s="95"/>
      <c r="K220" s="95"/>
    </row>
    <row r="221" spans="4:11" x14ac:dyDescent="0.2">
      <c r="D221" s="91"/>
      <c r="E221" s="91"/>
      <c r="F221" s="91"/>
      <c r="G221" s="91"/>
      <c r="H221" s="91"/>
      <c r="I221" s="95"/>
      <c r="J221" s="95"/>
      <c r="K221" s="95"/>
    </row>
    <row r="222" spans="4:11" x14ac:dyDescent="0.2">
      <c r="D222" s="91"/>
      <c r="E222" s="91"/>
      <c r="F222" s="91"/>
      <c r="G222" s="91"/>
      <c r="H222" s="91"/>
      <c r="I222" s="95"/>
      <c r="J222" s="95"/>
      <c r="K222" s="95"/>
    </row>
    <row r="223" spans="4:11" x14ac:dyDescent="0.2">
      <c r="D223" s="91"/>
      <c r="E223" s="91"/>
      <c r="F223" s="91"/>
      <c r="G223" s="91"/>
      <c r="H223" s="91"/>
      <c r="I223" s="95"/>
      <c r="J223" s="95"/>
      <c r="K223" s="95"/>
    </row>
    <row r="224" spans="4:11" x14ac:dyDescent="0.2">
      <c r="D224" s="91"/>
      <c r="E224" s="91"/>
      <c r="F224" s="91"/>
      <c r="G224" s="91"/>
      <c r="H224" s="91"/>
      <c r="I224" s="95"/>
      <c r="J224" s="95"/>
      <c r="K224" s="95"/>
    </row>
    <row r="225" spans="4:11" x14ac:dyDescent="0.2">
      <c r="D225" s="91"/>
      <c r="E225" s="91"/>
      <c r="F225" s="91"/>
      <c r="G225" s="91"/>
      <c r="H225" s="91"/>
      <c r="I225" s="95"/>
      <c r="J225" s="95"/>
      <c r="K225" s="95"/>
    </row>
    <row r="226" spans="4:11" x14ac:dyDescent="0.2">
      <c r="D226" s="91"/>
      <c r="E226" s="91"/>
      <c r="F226" s="91"/>
      <c r="G226" s="91"/>
      <c r="H226" s="91"/>
      <c r="I226" s="95"/>
      <c r="J226" s="95"/>
      <c r="K226" s="95"/>
    </row>
    <row r="227" spans="4:11" x14ac:dyDescent="0.2">
      <c r="D227" s="91"/>
      <c r="E227" s="91"/>
      <c r="F227" s="91"/>
      <c r="G227" s="91"/>
      <c r="H227" s="91"/>
      <c r="I227" s="95"/>
      <c r="J227" s="95"/>
      <c r="K227" s="95"/>
    </row>
    <row r="228" spans="4:11" x14ac:dyDescent="0.2">
      <c r="D228" s="91"/>
      <c r="E228" s="91"/>
      <c r="F228" s="91"/>
      <c r="G228" s="91"/>
      <c r="H228" s="91"/>
      <c r="I228" s="95"/>
      <c r="J228" s="95"/>
      <c r="K228" s="95"/>
    </row>
    <row r="229" spans="4:11" x14ac:dyDescent="0.2">
      <c r="D229" s="91"/>
      <c r="E229" s="91"/>
      <c r="F229" s="91"/>
      <c r="G229" s="91"/>
      <c r="H229" s="91"/>
      <c r="I229" s="95"/>
      <c r="J229" s="95"/>
      <c r="K229" s="95"/>
    </row>
    <row r="230" spans="4:11" x14ac:dyDescent="0.2">
      <c r="D230" s="91"/>
      <c r="E230" s="91"/>
      <c r="F230" s="91"/>
      <c r="G230" s="91"/>
      <c r="H230" s="91"/>
      <c r="I230" s="95"/>
      <c r="J230" s="95"/>
      <c r="K230" s="95"/>
    </row>
    <row r="231" spans="4:11" x14ac:dyDescent="0.2">
      <c r="D231" s="91"/>
      <c r="E231" s="91"/>
      <c r="F231" s="91"/>
      <c r="G231" s="91"/>
      <c r="H231" s="91"/>
      <c r="I231" s="95"/>
      <c r="J231" s="95"/>
      <c r="K231" s="95"/>
    </row>
    <row r="232" spans="4:11" x14ac:dyDescent="0.2">
      <c r="D232" s="91"/>
      <c r="E232" s="91"/>
      <c r="F232" s="91"/>
      <c r="G232" s="91"/>
      <c r="H232" s="91"/>
      <c r="I232" s="95"/>
      <c r="J232" s="95"/>
      <c r="K232" s="95"/>
    </row>
    <row r="233" spans="4:11" x14ac:dyDescent="0.2">
      <c r="D233" s="91"/>
      <c r="E233" s="91"/>
      <c r="F233" s="91"/>
      <c r="G233" s="91"/>
      <c r="H233" s="91"/>
      <c r="I233" s="95"/>
      <c r="J233" s="95"/>
      <c r="K233" s="95"/>
    </row>
    <row r="234" spans="4:11" x14ac:dyDescent="0.2">
      <c r="D234" s="91"/>
      <c r="E234" s="91"/>
      <c r="F234" s="91"/>
      <c r="G234" s="91"/>
      <c r="H234" s="91"/>
      <c r="I234" s="95"/>
      <c r="J234" s="95"/>
      <c r="K234" s="95"/>
    </row>
    <row r="235" spans="4:11" x14ac:dyDescent="0.2">
      <c r="D235" s="91"/>
      <c r="E235" s="91"/>
      <c r="F235" s="91"/>
      <c r="G235" s="91"/>
      <c r="H235" s="91"/>
      <c r="I235" s="95"/>
      <c r="J235" s="95"/>
      <c r="K235" s="95"/>
    </row>
    <row r="236" spans="4:11" x14ac:dyDescent="0.2">
      <c r="D236" s="91"/>
      <c r="E236" s="91"/>
      <c r="F236" s="91"/>
      <c r="G236" s="91"/>
      <c r="H236" s="91"/>
      <c r="I236" s="95"/>
      <c r="J236" s="95"/>
      <c r="K236" s="95"/>
    </row>
    <row r="237" spans="4:11" x14ac:dyDescent="0.2">
      <c r="D237" s="91"/>
      <c r="E237" s="91"/>
      <c r="F237" s="91"/>
      <c r="G237" s="91"/>
      <c r="H237" s="91"/>
      <c r="I237" s="95"/>
      <c r="J237" s="95"/>
      <c r="K237" s="95"/>
    </row>
    <row r="238" spans="4:11" x14ac:dyDescent="0.2">
      <c r="D238" s="91"/>
      <c r="E238" s="91"/>
      <c r="F238" s="91"/>
      <c r="G238" s="91"/>
      <c r="H238" s="91"/>
      <c r="I238" s="95"/>
      <c r="J238" s="95"/>
      <c r="K238" s="95"/>
    </row>
    <row r="239" spans="4:11" x14ac:dyDescent="0.2">
      <c r="D239" s="91"/>
      <c r="E239" s="91"/>
      <c r="F239" s="91"/>
      <c r="G239" s="91"/>
      <c r="H239" s="91"/>
      <c r="I239" s="95"/>
      <c r="J239" s="95"/>
      <c r="K239" s="95"/>
    </row>
    <row r="240" spans="4:11" x14ac:dyDescent="0.2">
      <c r="D240" s="91"/>
      <c r="E240" s="91"/>
      <c r="F240" s="91"/>
      <c r="G240" s="91"/>
      <c r="H240" s="91"/>
      <c r="I240" s="95"/>
      <c r="J240" s="95"/>
      <c r="K240" s="95"/>
    </row>
    <row r="241" spans="4:11" x14ac:dyDescent="0.2">
      <c r="D241" s="91"/>
      <c r="E241" s="91"/>
      <c r="F241" s="91"/>
      <c r="G241" s="91"/>
      <c r="H241" s="91"/>
      <c r="I241" s="95"/>
      <c r="J241" s="95"/>
      <c r="K241" s="95"/>
    </row>
    <row r="242" spans="4:11" x14ac:dyDescent="0.2">
      <c r="D242" s="91"/>
      <c r="E242" s="91"/>
      <c r="F242" s="91"/>
      <c r="G242" s="91"/>
      <c r="H242" s="91"/>
      <c r="I242" s="95"/>
      <c r="J242" s="95"/>
      <c r="K242" s="95"/>
    </row>
    <row r="243" spans="4:11" x14ac:dyDescent="0.2">
      <c r="D243" s="91"/>
      <c r="E243" s="91"/>
      <c r="F243" s="91"/>
      <c r="G243" s="91"/>
      <c r="H243" s="91"/>
      <c r="I243" s="95"/>
      <c r="J243" s="95"/>
      <c r="K243" s="95"/>
    </row>
    <row r="244" spans="4:11" x14ac:dyDescent="0.2">
      <c r="D244" s="91"/>
      <c r="E244" s="91"/>
      <c r="F244" s="91"/>
      <c r="G244" s="91"/>
      <c r="H244" s="91"/>
      <c r="I244" s="95"/>
      <c r="J244" s="95"/>
      <c r="K244" s="95"/>
    </row>
    <row r="245" spans="4:11" x14ac:dyDescent="0.2">
      <c r="D245" s="91"/>
      <c r="E245" s="91"/>
      <c r="F245" s="91"/>
      <c r="G245" s="91"/>
      <c r="H245" s="91"/>
      <c r="I245" s="95"/>
      <c r="J245" s="95"/>
      <c r="K245" s="95"/>
    </row>
    <row r="246" spans="4:11" x14ac:dyDescent="0.2">
      <c r="D246" s="91"/>
      <c r="E246" s="91"/>
      <c r="F246" s="91"/>
      <c r="G246" s="91"/>
      <c r="H246" s="91"/>
      <c r="I246" s="95"/>
      <c r="J246" s="95"/>
      <c r="K246" s="95"/>
    </row>
    <row r="247" spans="4:11" x14ac:dyDescent="0.2">
      <c r="D247" s="91"/>
      <c r="E247" s="91"/>
      <c r="F247" s="91"/>
      <c r="G247" s="91"/>
      <c r="H247" s="91"/>
      <c r="I247" s="95"/>
      <c r="J247" s="95"/>
      <c r="K247" s="95"/>
    </row>
    <row r="248" spans="4:11" x14ac:dyDescent="0.2">
      <c r="D248" s="91"/>
      <c r="E248" s="91"/>
      <c r="F248" s="91"/>
      <c r="G248" s="91"/>
      <c r="H248" s="91"/>
      <c r="I248" s="95"/>
      <c r="J248" s="95"/>
      <c r="K248" s="95"/>
    </row>
    <row r="249" spans="4:11" x14ac:dyDescent="0.2">
      <c r="D249" s="91"/>
      <c r="E249" s="91"/>
      <c r="F249" s="91"/>
      <c r="G249" s="91"/>
      <c r="H249" s="91"/>
      <c r="I249" s="95"/>
      <c r="J249" s="95"/>
      <c r="K249" s="95"/>
    </row>
    <row r="250" spans="4:11" x14ac:dyDescent="0.2">
      <c r="D250" s="91"/>
      <c r="E250" s="91"/>
      <c r="F250" s="91"/>
      <c r="G250" s="91"/>
      <c r="H250" s="91"/>
      <c r="I250" s="95"/>
      <c r="J250" s="95"/>
      <c r="K250" s="95"/>
    </row>
    <row r="251" spans="4:11" x14ac:dyDescent="0.2">
      <c r="D251" s="91"/>
      <c r="E251" s="91"/>
      <c r="F251" s="91"/>
      <c r="G251" s="91"/>
      <c r="H251" s="91"/>
      <c r="I251" s="95"/>
      <c r="J251" s="95"/>
      <c r="K251" s="95"/>
    </row>
    <row r="252" spans="4:11" x14ac:dyDescent="0.2">
      <c r="D252" s="91"/>
      <c r="E252" s="91"/>
      <c r="F252" s="91"/>
      <c r="G252" s="91"/>
      <c r="H252" s="91"/>
      <c r="I252" s="95"/>
      <c r="J252" s="95"/>
      <c r="K252" s="95"/>
    </row>
    <row r="253" spans="4:11" x14ac:dyDescent="0.2">
      <c r="D253" s="91"/>
      <c r="E253" s="91"/>
      <c r="F253" s="91"/>
      <c r="G253" s="91"/>
      <c r="H253" s="91"/>
      <c r="I253" s="95"/>
      <c r="J253" s="95"/>
      <c r="K253" s="95"/>
    </row>
    <row r="254" spans="4:11" x14ac:dyDescent="0.2">
      <c r="D254" s="91"/>
      <c r="E254" s="91"/>
      <c r="F254" s="91"/>
      <c r="G254" s="91"/>
      <c r="H254" s="91"/>
      <c r="I254" s="95"/>
      <c r="J254" s="95"/>
      <c r="K254" s="95"/>
    </row>
    <row r="255" spans="4:11" x14ac:dyDescent="0.2">
      <c r="D255" s="91"/>
      <c r="E255" s="91"/>
      <c r="F255" s="91"/>
      <c r="G255" s="91"/>
      <c r="H255" s="91"/>
      <c r="I255" s="95"/>
      <c r="J255" s="95"/>
      <c r="K255" s="95"/>
    </row>
    <row r="256" spans="4:11" x14ac:dyDescent="0.2">
      <c r="D256" s="91"/>
      <c r="E256" s="91"/>
      <c r="F256" s="91"/>
      <c r="G256" s="91"/>
      <c r="H256" s="91"/>
      <c r="I256" s="95"/>
      <c r="J256" s="95"/>
      <c r="K256" s="95"/>
    </row>
    <row r="257" spans="4:11" x14ac:dyDescent="0.2">
      <c r="D257" s="91"/>
      <c r="E257" s="91"/>
      <c r="F257" s="91"/>
      <c r="G257" s="91"/>
      <c r="H257" s="91"/>
      <c r="I257" s="95"/>
      <c r="J257" s="95"/>
      <c r="K257" s="95"/>
    </row>
    <row r="258" spans="4:11" x14ac:dyDescent="0.2">
      <c r="D258" s="91"/>
      <c r="E258" s="91"/>
      <c r="F258" s="91"/>
      <c r="G258" s="91"/>
      <c r="H258" s="91"/>
      <c r="I258" s="95"/>
      <c r="J258" s="95"/>
      <c r="K258" s="95"/>
    </row>
    <row r="259" spans="4:11" x14ac:dyDescent="0.2">
      <c r="D259" s="91"/>
      <c r="E259" s="91"/>
      <c r="F259" s="91"/>
      <c r="G259" s="91"/>
      <c r="H259" s="91"/>
      <c r="I259" s="95"/>
      <c r="J259" s="95"/>
      <c r="K259" s="95"/>
    </row>
    <row r="260" spans="4:11" x14ac:dyDescent="0.2">
      <c r="D260" s="91"/>
      <c r="E260" s="91"/>
      <c r="F260" s="91"/>
      <c r="G260" s="91"/>
      <c r="H260" s="91"/>
      <c r="I260" s="95"/>
      <c r="J260" s="95"/>
      <c r="K260" s="95"/>
    </row>
    <row r="261" spans="4:11" x14ac:dyDescent="0.2">
      <c r="D261" s="91"/>
      <c r="E261" s="91"/>
      <c r="F261" s="91"/>
      <c r="G261" s="91"/>
      <c r="H261" s="91"/>
      <c r="I261" s="95"/>
      <c r="J261" s="95"/>
      <c r="K261" s="95"/>
    </row>
    <row r="262" spans="4:11" x14ac:dyDescent="0.2">
      <c r="D262" s="91"/>
      <c r="E262" s="91"/>
      <c r="F262" s="91"/>
      <c r="G262" s="91"/>
      <c r="H262" s="91"/>
      <c r="I262" s="95"/>
      <c r="J262" s="95"/>
      <c r="K262" s="95"/>
    </row>
    <row r="263" spans="4:11" x14ac:dyDescent="0.2">
      <c r="D263" s="91"/>
      <c r="E263" s="91"/>
      <c r="F263" s="91"/>
      <c r="G263" s="91"/>
      <c r="H263" s="91"/>
      <c r="I263" s="95"/>
      <c r="J263" s="95"/>
      <c r="K263" s="95"/>
    </row>
    <row r="264" spans="4:11" x14ac:dyDescent="0.2">
      <c r="D264" s="91"/>
      <c r="E264" s="91"/>
      <c r="F264" s="91"/>
      <c r="G264" s="91"/>
      <c r="H264" s="91"/>
      <c r="I264" s="95"/>
      <c r="J264" s="95"/>
      <c r="K264" s="95"/>
    </row>
    <row r="265" spans="4:11" x14ac:dyDescent="0.2">
      <c r="D265" s="91"/>
      <c r="E265" s="91"/>
      <c r="F265" s="91"/>
      <c r="G265" s="91"/>
      <c r="H265" s="91"/>
      <c r="I265" s="95"/>
      <c r="J265" s="95"/>
      <c r="K265" s="95"/>
    </row>
    <row r="266" spans="4:11" x14ac:dyDescent="0.2">
      <c r="D266" s="91"/>
      <c r="E266" s="91"/>
      <c r="F266" s="91"/>
      <c r="G266" s="91"/>
      <c r="H266" s="91"/>
      <c r="I266" s="95"/>
      <c r="J266" s="95"/>
      <c r="K266" s="95"/>
    </row>
    <row r="267" spans="4:11" x14ac:dyDescent="0.2">
      <c r="D267" s="91"/>
      <c r="E267" s="91"/>
      <c r="F267" s="91"/>
      <c r="G267" s="91"/>
      <c r="H267" s="91"/>
      <c r="I267" s="95"/>
      <c r="J267" s="95"/>
      <c r="K267" s="95"/>
    </row>
    <row r="268" spans="4:11" x14ac:dyDescent="0.2">
      <c r="D268" s="91"/>
      <c r="E268" s="91"/>
      <c r="F268" s="91"/>
      <c r="G268" s="91"/>
      <c r="H268" s="91"/>
      <c r="I268" s="95"/>
      <c r="J268" s="95"/>
      <c r="K268" s="95"/>
    </row>
    <row r="269" spans="4:11" x14ac:dyDescent="0.2">
      <c r="D269" s="91"/>
      <c r="E269" s="91"/>
      <c r="F269" s="91"/>
      <c r="G269" s="91"/>
      <c r="H269" s="91"/>
      <c r="I269" s="95"/>
      <c r="J269" s="95"/>
      <c r="K269" s="95"/>
    </row>
    <row r="270" spans="4:11" x14ac:dyDescent="0.2">
      <c r="D270" s="91"/>
      <c r="E270" s="91"/>
      <c r="F270" s="91"/>
      <c r="G270" s="91"/>
      <c r="H270" s="91"/>
      <c r="I270" s="95"/>
      <c r="J270" s="95"/>
      <c r="K270" s="95"/>
    </row>
    <row r="271" spans="4:11" x14ac:dyDescent="0.2">
      <c r="D271" s="91"/>
      <c r="E271" s="91"/>
      <c r="F271" s="91"/>
      <c r="G271" s="91"/>
      <c r="H271" s="91"/>
      <c r="I271" s="95"/>
      <c r="J271" s="95"/>
      <c r="K271" s="95"/>
    </row>
    <row r="272" spans="4:11" x14ac:dyDescent="0.2">
      <c r="D272" s="91"/>
      <c r="E272" s="91"/>
      <c r="F272" s="91"/>
      <c r="G272" s="91"/>
      <c r="H272" s="91"/>
      <c r="I272" s="95"/>
      <c r="J272" s="95"/>
      <c r="K272" s="95"/>
    </row>
    <row r="273" spans="4:11" x14ac:dyDescent="0.2">
      <c r="D273" s="91"/>
      <c r="E273" s="91"/>
      <c r="F273" s="91"/>
      <c r="G273" s="91"/>
      <c r="H273" s="91"/>
      <c r="I273" s="95"/>
      <c r="J273" s="95"/>
      <c r="K273" s="95"/>
    </row>
    <row r="274" spans="4:11" x14ac:dyDescent="0.2">
      <c r="D274" s="91"/>
      <c r="E274" s="91"/>
      <c r="F274" s="91"/>
      <c r="G274" s="91"/>
      <c r="H274" s="91"/>
      <c r="I274" s="95"/>
      <c r="J274" s="95"/>
      <c r="K274" s="95"/>
    </row>
    <row r="275" spans="4:11" x14ac:dyDescent="0.2">
      <c r="D275" s="91"/>
      <c r="E275" s="91"/>
      <c r="F275" s="91"/>
      <c r="G275" s="91"/>
      <c r="H275" s="91"/>
      <c r="I275" s="95"/>
      <c r="J275" s="95"/>
      <c r="K275" s="95"/>
    </row>
    <row r="276" spans="4:11" x14ac:dyDescent="0.2">
      <c r="D276" s="91"/>
      <c r="E276" s="91"/>
      <c r="F276" s="91"/>
      <c r="G276" s="91"/>
      <c r="H276" s="91"/>
      <c r="I276" s="95"/>
      <c r="J276" s="95"/>
      <c r="K276" s="95"/>
    </row>
    <row r="277" spans="4:11" x14ac:dyDescent="0.2">
      <c r="D277" s="91"/>
      <c r="E277" s="91"/>
      <c r="F277" s="91"/>
      <c r="G277" s="91"/>
      <c r="H277" s="91"/>
      <c r="I277" s="95"/>
      <c r="J277" s="95"/>
      <c r="K277" s="95"/>
    </row>
    <row r="278" spans="4:11" x14ac:dyDescent="0.2">
      <c r="D278" s="91"/>
      <c r="E278" s="91"/>
      <c r="F278" s="91"/>
      <c r="G278" s="91"/>
      <c r="H278" s="91"/>
      <c r="I278" s="95"/>
      <c r="J278" s="95"/>
      <c r="K278" s="95"/>
    </row>
    <row r="279" spans="4:11" x14ac:dyDescent="0.2">
      <c r="D279" s="91"/>
      <c r="E279" s="91"/>
      <c r="F279" s="91"/>
      <c r="G279" s="91"/>
      <c r="H279" s="91"/>
      <c r="I279" s="95"/>
      <c r="J279" s="95"/>
      <c r="K279" s="95"/>
    </row>
    <row r="280" spans="4:11" x14ac:dyDescent="0.2">
      <c r="D280" s="91"/>
      <c r="E280" s="91"/>
      <c r="F280" s="91"/>
      <c r="G280" s="91"/>
      <c r="H280" s="91"/>
      <c r="I280" s="95"/>
      <c r="J280" s="95"/>
      <c r="K280" s="95"/>
    </row>
    <row r="281" spans="4:11" x14ac:dyDescent="0.2">
      <c r="D281" s="91"/>
      <c r="E281" s="91"/>
      <c r="F281" s="91"/>
      <c r="G281" s="91"/>
      <c r="H281" s="91"/>
      <c r="I281" s="95"/>
      <c r="J281" s="95"/>
      <c r="K281" s="95"/>
    </row>
    <row r="282" spans="4:11" x14ac:dyDescent="0.2">
      <c r="D282" s="91"/>
      <c r="E282" s="91"/>
      <c r="F282" s="91"/>
      <c r="G282" s="91"/>
      <c r="H282" s="91"/>
      <c r="I282" s="95"/>
      <c r="J282" s="95"/>
      <c r="K282" s="95"/>
    </row>
    <row r="283" spans="4:11" x14ac:dyDescent="0.2">
      <c r="D283" s="91"/>
      <c r="E283" s="91"/>
      <c r="F283" s="91"/>
      <c r="G283" s="91"/>
      <c r="H283" s="91"/>
      <c r="I283" s="95"/>
      <c r="J283" s="95"/>
      <c r="K283" s="95"/>
    </row>
    <row r="284" spans="4:11" x14ac:dyDescent="0.2">
      <c r="D284" s="91"/>
      <c r="E284" s="91"/>
      <c r="F284" s="91"/>
      <c r="G284" s="91"/>
      <c r="H284" s="91"/>
      <c r="I284" s="95"/>
      <c r="J284" s="95"/>
      <c r="K284" s="95"/>
    </row>
    <row r="285" spans="4:11" x14ac:dyDescent="0.2">
      <c r="D285" s="91"/>
      <c r="E285" s="91"/>
      <c r="F285" s="91"/>
      <c r="G285" s="91"/>
      <c r="H285" s="91"/>
      <c r="I285" s="95"/>
      <c r="J285" s="95"/>
      <c r="K285" s="95"/>
    </row>
    <row r="286" spans="4:11" x14ac:dyDescent="0.2">
      <c r="D286" s="91"/>
      <c r="E286" s="91"/>
      <c r="F286" s="91"/>
      <c r="G286" s="91"/>
      <c r="H286" s="91"/>
      <c r="I286" s="95"/>
      <c r="J286" s="95"/>
      <c r="K286" s="95"/>
    </row>
    <row r="287" spans="4:11" x14ac:dyDescent="0.2">
      <c r="D287" s="91"/>
      <c r="E287" s="91"/>
      <c r="F287" s="91"/>
      <c r="G287" s="91"/>
      <c r="H287" s="91"/>
      <c r="I287" s="95"/>
      <c r="J287" s="95"/>
      <c r="K287" s="95"/>
    </row>
    <row r="288" spans="4:11" x14ac:dyDescent="0.2">
      <c r="D288" s="91"/>
      <c r="E288" s="91"/>
      <c r="F288" s="91"/>
      <c r="G288" s="91"/>
      <c r="H288" s="91"/>
      <c r="I288" s="95"/>
      <c r="J288" s="95"/>
      <c r="K288" s="95"/>
    </row>
    <row r="289" spans="4:11" x14ac:dyDescent="0.2">
      <c r="D289" s="91"/>
      <c r="E289" s="91"/>
      <c r="F289" s="91"/>
      <c r="G289" s="91"/>
      <c r="H289" s="91"/>
      <c r="I289" s="95"/>
      <c r="J289" s="95"/>
      <c r="K289" s="95"/>
    </row>
    <row r="290" spans="4:11" x14ac:dyDescent="0.2">
      <c r="D290" s="91"/>
      <c r="E290" s="91"/>
      <c r="F290" s="91"/>
      <c r="G290" s="91"/>
      <c r="H290" s="91"/>
      <c r="I290" s="95"/>
      <c r="J290" s="95"/>
      <c r="K290" s="95"/>
    </row>
    <row r="291" spans="4:11" x14ac:dyDescent="0.2">
      <c r="D291" s="91"/>
      <c r="E291" s="91"/>
      <c r="F291" s="91"/>
      <c r="G291" s="91"/>
      <c r="H291" s="91"/>
      <c r="I291" s="95"/>
      <c r="J291" s="95"/>
      <c r="K291" s="95"/>
    </row>
    <row r="292" spans="4:11" x14ac:dyDescent="0.2">
      <c r="D292" s="91"/>
      <c r="E292" s="91"/>
      <c r="F292" s="91"/>
      <c r="G292" s="91"/>
      <c r="H292" s="91"/>
      <c r="I292" s="95"/>
      <c r="J292" s="95"/>
      <c r="K292" s="95"/>
    </row>
    <row r="293" spans="4:11" x14ac:dyDescent="0.2">
      <c r="D293" s="91"/>
      <c r="E293" s="91"/>
      <c r="F293" s="91"/>
      <c r="G293" s="91"/>
      <c r="H293" s="91"/>
      <c r="I293" s="95"/>
      <c r="J293" s="95"/>
      <c r="K293" s="95"/>
    </row>
    <row r="294" spans="4:11" x14ac:dyDescent="0.2">
      <c r="D294" s="91"/>
      <c r="E294" s="91"/>
      <c r="F294" s="91"/>
      <c r="G294" s="91"/>
      <c r="H294" s="91"/>
      <c r="I294" s="95"/>
      <c r="J294" s="95"/>
      <c r="K294" s="95"/>
    </row>
    <row r="295" spans="4:11" x14ac:dyDescent="0.2">
      <c r="D295" s="91"/>
      <c r="E295" s="91"/>
      <c r="F295" s="91"/>
      <c r="G295" s="91"/>
      <c r="H295" s="91"/>
      <c r="I295" s="95"/>
      <c r="J295" s="95"/>
      <c r="K295" s="95"/>
    </row>
    <row r="296" spans="4:11" x14ac:dyDescent="0.2">
      <c r="D296" s="91"/>
      <c r="E296" s="91"/>
      <c r="F296" s="91"/>
      <c r="G296" s="91"/>
      <c r="H296" s="91"/>
      <c r="I296" s="95"/>
      <c r="J296" s="95"/>
      <c r="K296" s="95"/>
    </row>
    <row r="297" spans="4:11" x14ac:dyDescent="0.2">
      <c r="D297" s="91"/>
      <c r="E297" s="91"/>
      <c r="F297" s="91"/>
      <c r="G297" s="91"/>
      <c r="H297" s="91"/>
      <c r="I297" s="95"/>
      <c r="J297" s="95"/>
      <c r="K297" s="95"/>
    </row>
    <row r="298" spans="4:11" x14ac:dyDescent="0.2">
      <c r="D298" s="91"/>
      <c r="E298" s="91"/>
      <c r="F298" s="91"/>
      <c r="G298" s="91"/>
      <c r="H298" s="91"/>
      <c r="I298" s="95"/>
      <c r="J298" s="95"/>
      <c r="K298" s="95"/>
    </row>
    <row r="299" spans="4:11" x14ac:dyDescent="0.2">
      <c r="D299" s="91"/>
      <c r="E299" s="91"/>
      <c r="F299" s="91"/>
      <c r="G299" s="91"/>
      <c r="H299" s="91"/>
      <c r="I299" s="95"/>
      <c r="J299" s="95"/>
      <c r="K299" s="95"/>
    </row>
    <row r="300" spans="4:11" x14ac:dyDescent="0.2">
      <c r="D300" s="91"/>
      <c r="E300" s="91"/>
      <c r="F300" s="91"/>
      <c r="G300" s="91"/>
      <c r="H300" s="91"/>
      <c r="I300" s="95"/>
      <c r="J300" s="95"/>
      <c r="K300" s="95"/>
    </row>
    <row r="301" spans="4:11" x14ac:dyDescent="0.2">
      <c r="D301" s="91"/>
      <c r="E301" s="91"/>
      <c r="F301" s="91"/>
      <c r="G301" s="91"/>
      <c r="H301" s="91"/>
      <c r="I301" s="95"/>
      <c r="J301" s="95"/>
      <c r="K301" s="95"/>
    </row>
    <row r="302" spans="4:11" x14ac:dyDescent="0.2">
      <c r="D302" s="91"/>
      <c r="E302" s="91"/>
      <c r="F302" s="91"/>
      <c r="G302" s="91"/>
      <c r="H302" s="91"/>
      <c r="I302" s="95"/>
      <c r="J302" s="95"/>
      <c r="K302" s="95"/>
    </row>
    <row r="303" spans="4:11" x14ac:dyDescent="0.2">
      <c r="D303" s="91"/>
      <c r="E303" s="91"/>
      <c r="F303" s="91"/>
      <c r="G303" s="91"/>
      <c r="H303" s="91"/>
      <c r="I303" s="95"/>
      <c r="J303" s="95"/>
      <c r="K303" s="95"/>
    </row>
    <row r="304" spans="4:11" x14ac:dyDescent="0.2">
      <c r="D304" s="91"/>
      <c r="E304" s="91"/>
      <c r="F304" s="91"/>
      <c r="G304" s="91"/>
      <c r="H304" s="91"/>
      <c r="I304" s="95"/>
      <c r="J304" s="95"/>
      <c r="K304" s="95"/>
    </row>
    <row r="305" spans="4:11" x14ac:dyDescent="0.2">
      <c r="D305" s="91"/>
      <c r="E305" s="91"/>
      <c r="F305" s="91"/>
      <c r="G305" s="91"/>
      <c r="H305" s="91"/>
      <c r="I305" s="95"/>
      <c r="J305" s="95"/>
      <c r="K305" s="95"/>
    </row>
    <row r="306" spans="4:11" x14ac:dyDescent="0.2">
      <c r="D306" s="91"/>
      <c r="E306" s="91"/>
      <c r="F306" s="91"/>
      <c r="G306" s="91"/>
      <c r="H306" s="91"/>
      <c r="I306" s="95"/>
      <c r="J306" s="95"/>
      <c r="K306" s="95"/>
    </row>
    <row r="307" spans="4:11" x14ac:dyDescent="0.2">
      <c r="D307" s="91"/>
      <c r="E307" s="91"/>
      <c r="F307" s="91"/>
      <c r="G307" s="91"/>
      <c r="H307" s="91"/>
      <c r="I307" s="95"/>
      <c r="J307" s="95"/>
      <c r="K307" s="95"/>
    </row>
    <row r="308" spans="4:11" x14ac:dyDescent="0.2">
      <c r="D308" s="91"/>
      <c r="E308" s="91"/>
      <c r="F308" s="91"/>
      <c r="G308" s="91"/>
      <c r="H308" s="91"/>
      <c r="I308" s="95"/>
      <c r="J308" s="95"/>
      <c r="K308" s="95"/>
    </row>
    <row r="309" spans="4:11" x14ac:dyDescent="0.2">
      <c r="D309" s="91"/>
      <c r="E309" s="91"/>
      <c r="F309" s="91"/>
      <c r="G309" s="91"/>
      <c r="H309" s="91"/>
      <c r="I309" s="95"/>
      <c r="J309" s="95"/>
      <c r="K309" s="95"/>
    </row>
    <row r="310" spans="4:11" x14ac:dyDescent="0.2">
      <c r="D310" s="91"/>
      <c r="E310" s="91"/>
      <c r="F310" s="91"/>
      <c r="G310" s="91"/>
      <c r="H310" s="91"/>
      <c r="I310" s="95"/>
      <c r="J310" s="95"/>
      <c r="K310" s="95"/>
    </row>
    <row r="311" spans="4:11" x14ac:dyDescent="0.2">
      <c r="D311" s="91"/>
      <c r="E311" s="91"/>
      <c r="F311" s="91"/>
      <c r="G311" s="91"/>
      <c r="H311" s="91"/>
      <c r="I311" s="95"/>
      <c r="J311" s="95"/>
      <c r="K311" s="95"/>
    </row>
    <row r="312" spans="4:11" x14ac:dyDescent="0.2">
      <c r="D312" s="91"/>
      <c r="E312" s="91"/>
      <c r="F312" s="91"/>
      <c r="G312" s="91"/>
      <c r="H312" s="91"/>
      <c r="I312" s="95"/>
      <c r="J312" s="95"/>
      <c r="K312" s="95"/>
    </row>
    <row r="313" spans="4:11" x14ac:dyDescent="0.2">
      <c r="D313" s="91"/>
      <c r="E313" s="91"/>
      <c r="F313" s="91"/>
      <c r="G313" s="91"/>
      <c r="H313" s="91"/>
      <c r="I313" s="95"/>
      <c r="J313" s="95"/>
      <c r="K313" s="95"/>
    </row>
    <row r="314" spans="4:11" x14ac:dyDescent="0.2">
      <c r="D314" s="91"/>
      <c r="E314" s="91"/>
      <c r="F314" s="91"/>
      <c r="G314" s="91"/>
      <c r="H314" s="91"/>
      <c r="I314" s="95"/>
      <c r="J314" s="95"/>
      <c r="K314" s="95"/>
    </row>
    <row r="315" spans="4:11" x14ac:dyDescent="0.2">
      <c r="D315" s="91"/>
      <c r="E315" s="91"/>
      <c r="F315" s="91"/>
      <c r="G315" s="91"/>
      <c r="H315" s="91"/>
      <c r="I315" s="95"/>
      <c r="J315" s="95"/>
      <c r="K315" s="95"/>
    </row>
    <row r="316" spans="4:11" x14ac:dyDescent="0.2">
      <c r="D316" s="91"/>
      <c r="E316" s="91"/>
      <c r="F316" s="91"/>
      <c r="G316" s="91"/>
      <c r="H316" s="91"/>
      <c r="I316" s="95"/>
      <c r="J316" s="95"/>
      <c r="K316" s="95"/>
    </row>
    <row r="317" spans="4:11" x14ac:dyDescent="0.2">
      <c r="D317" s="91"/>
      <c r="E317" s="91"/>
      <c r="F317" s="91"/>
      <c r="G317" s="91"/>
      <c r="H317" s="91"/>
      <c r="I317" s="95"/>
      <c r="J317" s="95"/>
      <c r="K317" s="95"/>
    </row>
    <row r="318" spans="4:11" x14ac:dyDescent="0.2">
      <c r="D318" s="91"/>
      <c r="E318" s="91"/>
      <c r="F318" s="91"/>
      <c r="G318" s="91"/>
      <c r="H318" s="91"/>
      <c r="I318" s="95"/>
      <c r="J318" s="95"/>
      <c r="K318" s="95"/>
    </row>
    <row r="319" spans="4:11" x14ac:dyDescent="0.2">
      <c r="D319" s="91"/>
      <c r="E319" s="91"/>
      <c r="F319" s="91"/>
      <c r="G319" s="91"/>
      <c r="H319" s="91"/>
      <c r="I319" s="95"/>
      <c r="J319" s="95"/>
      <c r="K319" s="95"/>
    </row>
    <row r="320" spans="4:11" x14ac:dyDescent="0.2">
      <c r="D320" s="91"/>
      <c r="E320" s="91"/>
      <c r="F320" s="91"/>
      <c r="G320" s="91"/>
      <c r="H320" s="91"/>
      <c r="I320" s="95"/>
      <c r="J320" s="95"/>
      <c r="K320" s="95"/>
    </row>
    <row r="321" spans="4:11" x14ac:dyDescent="0.2">
      <c r="D321" s="91"/>
      <c r="E321" s="91"/>
      <c r="F321" s="91"/>
      <c r="G321" s="91"/>
      <c r="H321" s="91"/>
      <c r="I321" s="95"/>
      <c r="J321" s="95"/>
      <c r="K321" s="95"/>
    </row>
    <row r="322" spans="4:11" x14ac:dyDescent="0.2">
      <c r="D322" s="91"/>
      <c r="E322" s="91"/>
      <c r="F322" s="91"/>
      <c r="G322" s="91"/>
      <c r="H322" s="91"/>
      <c r="I322" s="95"/>
      <c r="J322" s="95"/>
      <c r="K322" s="95"/>
    </row>
    <row r="323" spans="4:11" x14ac:dyDescent="0.2">
      <c r="D323" s="91"/>
      <c r="E323" s="91"/>
      <c r="F323" s="91"/>
      <c r="G323" s="91"/>
      <c r="H323" s="91"/>
      <c r="I323" s="95"/>
      <c r="J323" s="95"/>
      <c r="K323" s="95"/>
    </row>
    <row r="324" spans="4:11" x14ac:dyDescent="0.2">
      <c r="D324" s="91"/>
      <c r="E324" s="91"/>
      <c r="F324" s="91"/>
      <c r="G324" s="91"/>
      <c r="H324" s="91"/>
      <c r="I324" s="95"/>
      <c r="J324" s="95"/>
      <c r="K324" s="95"/>
    </row>
    <row r="325" spans="4:11" x14ac:dyDescent="0.2">
      <c r="D325" s="91"/>
      <c r="E325" s="91"/>
      <c r="F325" s="91"/>
      <c r="G325" s="91"/>
      <c r="H325" s="91"/>
      <c r="I325" s="95"/>
      <c r="J325" s="95"/>
      <c r="K325" s="95"/>
    </row>
    <row r="326" spans="4:11" x14ac:dyDescent="0.2">
      <c r="D326" s="91"/>
      <c r="E326" s="91"/>
      <c r="F326" s="91"/>
      <c r="G326" s="91"/>
      <c r="H326" s="91"/>
      <c r="I326" s="95"/>
      <c r="J326" s="95"/>
      <c r="K326" s="95"/>
    </row>
    <row r="327" spans="4:11" x14ac:dyDescent="0.2">
      <c r="D327" s="91"/>
      <c r="E327" s="91"/>
      <c r="F327" s="91"/>
      <c r="G327" s="91"/>
      <c r="H327" s="91"/>
      <c r="I327" s="95"/>
      <c r="J327" s="95"/>
      <c r="K327" s="95"/>
    </row>
    <row r="328" spans="4:11" x14ac:dyDescent="0.2">
      <c r="D328" s="91"/>
      <c r="E328" s="91"/>
      <c r="F328" s="91"/>
      <c r="G328" s="91"/>
      <c r="H328" s="91"/>
      <c r="I328" s="95"/>
      <c r="J328" s="95"/>
      <c r="K328" s="95"/>
    </row>
    <row r="329" spans="4:11" x14ac:dyDescent="0.2">
      <c r="D329" s="91"/>
      <c r="E329" s="91"/>
      <c r="F329" s="91"/>
      <c r="G329" s="91"/>
      <c r="H329" s="91"/>
      <c r="I329" s="95"/>
      <c r="J329" s="95"/>
      <c r="K329" s="95"/>
    </row>
    <row r="330" spans="4:11" x14ac:dyDescent="0.2">
      <c r="D330" s="91"/>
      <c r="E330" s="91"/>
      <c r="F330" s="91"/>
      <c r="G330" s="91"/>
      <c r="H330" s="91"/>
      <c r="I330" s="95"/>
      <c r="J330" s="95"/>
      <c r="K330" s="95"/>
    </row>
    <row r="331" spans="4:11" x14ac:dyDescent="0.2">
      <c r="D331" s="91"/>
      <c r="E331" s="91"/>
      <c r="F331" s="91"/>
      <c r="G331" s="91"/>
      <c r="H331" s="91"/>
      <c r="I331" s="95"/>
      <c r="J331" s="95"/>
      <c r="K331" s="95"/>
    </row>
    <row r="332" spans="4:11" x14ac:dyDescent="0.2">
      <c r="D332" s="91"/>
      <c r="E332" s="91"/>
      <c r="F332" s="91"/>
      <c r="G332" s="91"/>
      <c r="H332" s="91"/>
      <c r="I332" s="95"/>
      <c r="J332" s="95"/>
      <c r="K332" s="95"/>
    </row>
    <row r="333" spans="4:11" x14ac:dyDescent="0.2">
      <c r="D333" s="91"/>
      <c r="E333" s="91"/>
      <c r="F333" s="91"/>
      <c r="G333" s="91"/>
      <c r="H333" s="91"/>
      <c r="I333" s="95"/>
      <c r="J333" s="95"/>
      <c r="K333" s="95"/>
    </row>
    <row r="334" spans="4:11" x14ac:dyDescent="0.2">
      <c r="D334" s="91"/>
      <c r="E334" s="91"/>
      <c r="F334" s="91"/>
      <c r="G334" s="91"/>
      <c r="H334" s="91"/>
      <c r="I334" s="95"/>
      <c r="J334" s="95"/>
      <c r="K334" s="95"/>
    </row>
    <row r="335" spans="4:11" x14ac:dyDescent="0.2">
      <c r="D335" s="91"/>
      <c r="E335" s="91"/>
      <c r="F335" s="91"/>
      <c r="G335" s="91"/>
      <c r="H335" s="91"/>
      <c r="I335" s="95"/>
      <c r="J335" s="95"/>
      <c r="K335" s="95"/>
    </row>
    <row r="336" spans="4:11" x14ac:dyDescent="0.2">
      <c r="D336" s="91"/>
      <c r="E336" s="91"/>
      <c r="F336" s="91"/>
      <c r="G336" s="91"/>
      <c r="H336" s="91"/>
      <c r="I336" s="95"/>
      <c r="J336" s="95"/>
      <c r="K336" s="95"/>
    </row>
    <row r="337" spans="4:11" x14ac:dyDescent="0.2">
      <c r="D337" s="91"/>
      <c r="E337" s="91"/>
      <c r="F337" s="91"/>
      <c r="G337" s="91"/>
      <c r="H337" s="91"/>
      <c r="I337" s="95"/>
      <c r="J337" s="95"/>
      <c r="K337" s="95"/>
    </row>
    <row r="338" spans="4:11" x14ac:dyDescent="0.2">
      <c r="D338" s="91"/>
      <c r="E338" s="91"/>
      <c r="F338" s="91"/>
      <c r="G338" s="91"/>
      <c r="H338" s="91"/>
      <c r="I338" s="95"/>
      <c r="J338" s="95"/>
      <c r="K338" s="95"/>
    </row>
    <row r="339" spans="4:11" x14ac:dyDescent="0.2">
      <c r="D339" s="91"/>
      <c r="E339" s="91"/>
      <c r="F339" s="91"/>
      <c r="G339" s="91"/>
      <c r="H339" s="91"/>
      <c r="I339" s="95"/>
      <c r="J339" s="95"/>
      <c r="K339" s="95"/>
    </row>
    <row r="340" spans="4:11" x14ac:dyDescent="0.2">
      <c r="D340" s="91"/>
      <c r="E340" s="91"/>
      <c r="F340" s="91"/>
      <c r="G340" s="91"/>
      <c r="H340" s="91"/>
      <c r="I340" s="95"/>
      <c r="J340" s="95"/>
      <c r="K340" s="95"/>
    </row>
    <row r="341" spans="4:11" x14ac:dyDescent="0.2">
      <c r="D341" s="91"/>
      <c r="E341" s="91"/>
      <c r="F341" s="91"/>
      <c r="G341" s="91"/>
      <c r="H341" s="91"/>
      <c r="I341" s="95"/>
      <c r="J341" s="95"/>
      <c r="K341" s="95"/>
    </row>
    <row r="342" spans="4:11" x14ac:dyDescent="0.2">
      <c r="D342" s="91"/>
      <c r="E342" s="91"/>
      <c r="F342" s="91"/>
      <c r="G342" s="91"/>
      <c r="H342" s="91"/>
      <c r="I342" s="95"/>
      <c r="J342" s="95"/>
      <c r="K342" s="95"/>
    </row>
    <row r="343" spans="4:11" x14ac:dyDescent="0.2">
      <c r="D343" s="91"/>
      <c r="E343" s="91"/>
      <c r="F343" s="91"/>
      <c r="G343" s="91"/>
      <c r="H343" s="91"/>
      <c r="I343" s="95"/>
      <c r="J343" s="95"/>
      <c r="K343" s="95"/>
    </row>
    <row r="344" spans="4:11" x14ac:dyDescent="0.2">
      <c r="D344" s="91"/>
      <c r="E344" s="91"/>
      <c r="F344" s="91"/>
      <c r="G344" s="91"/>
      <c r="H344" s="91"/>
      <c r="I344" s="95"/>
      <c r="J344" s="95"/>
      <c r="K344" s="95"/>
    </row>
    <row r="345" spans="4:11" x14ac:dyDescent="0.2">
      <c r="D345" s="91"/>
      <c r="E345" s="91"/>
      <c r="F345" s="91"/>
      <c r="G345" s="91"/>
      <c r="H345" s="91"/>
      <c r="I345" s="95"/>
      <c r="J345" s="95"/>
      <c r="K345" s="95"/>
    </row>
    <row r="346" spans="4:11" x14ac:dyDescent="0.2">
      <c r="D346" s="91"/>
      <c r="E346" s="91"/>
      <c r="F346" s="91"/>
      <c r="G346" s="91"/>
      <c r="H346" s="91"/>
      <c r="I346" s="95"/>
      <c r="J346" s="95"/>
      <c r="K346" s="95"/>
    </row>
    <row r="347" spans="4:11" x14ac:dyDescent="0.2">
      <c r="D347" s="91"/>
      <c r="E347" s="91"/>
      <c r="F347" s="91"/>
      <c r="G347" s="91"/>
      <c r="H347" s="91"/>
      <c r="I347" s="95"/>
      <c r="J347" s="95"/>
      <c r="K347" s="95"/>
    </row>
    <row r="348" spans="4:11" x14ac:dyDescent="0.2">
      <c r="D348" s="91"/>
      <c r="E348" s="91"/>
      <c r="F348" s="91"/>
      <c r="G348" s="91"/>
      <c r="H348" s="91"/>
      <c r="I348" s="95"/>
      <c r="J348" s="95"/>
      <c r="K348" s="95"/>
    </row>
    <row r="349" spans="4:11" x14ac:dyDescent="0.2">
      <c r="D349" s="91"/>
      <c r="E349" s="91"/>
      <c r="F349" s="91"/>
      <c r="G349" s="91"/>
      <c r="H349" s="91"/>
      <c r="I349" s="95"/>
      <c r="J349" s="95"/>
      <c r="K349" s="95"/>
    </row>
    <row r="350" spans="4:11" x14ac:dyDescent="0.2">
      <c r="D350" s="91"/>
      <c r="E350" s="91"/>
      <c r="F350" s="91"/>
      <c r="G350" s="91"/>
      <c r="H350" s="91"/>
      <c r="I350" s="95"/>
      <c r="J350" s="95"/>
      <c r="K350" s="95"/>
    </row>
    <row r="351" spans="4:11" x14ac:dyDescent="0.2">
      <c r="D351" s="91"/>
      <c r="E351" s="91"/>
      <c r="F351" s="91"/>
      <c r="G351" s="91"/>
      <c r="H351" s="91"/>
      <c r="I351" s="95"/>
      <c r="J351" s="95"/>
      <c r="K351" s="95"/>
    </row>
    <row r="352" spans="4:11" x14ac:dyDescent="0.2">
      <c r="D352" s="91"/>
      <c r="E352" s="91"/>
      <c r="F352" s="91"/>
      <c r="G352" s="91"/>
      <c r="H352" s="91"/>
      <c r="I352" s="95"/>
      <c r="J352" s="95"/>
      <c r="K352" s="95"/>
    </row>
    <row r="353" spans="4:11" x14ac:dyDescent="0.2">
      <c r="D353" s="91"/>
      <c r="E353" s="91"/>
      <c r="F353" s="91"/>
      <c r="G353" s="91"/>
      <c r="H353" s="91"/>
      <c r="I353" s="95"/>
      <c r="J353" s="95"/>
      <c r="K353" s="95"/>
    </row>
    <row r="354" spans="4:11" x14ac:dyDescent="0.2">
      <c r="D354" s="91"/>
      <c r="E354" s="91"/>
      <c r="F354" s="91"/>
      <c r="G354" s="91"/>
      <c r="H354" s="91"/>
      <c r="I354" s="95"/>
      <c r="J354" s="95"/>
      <c r="K354" s="95"/>
    </row>
    <row r="355" spans="4:11" x14ac:dyDescent="0.2">
      <c r="D355" s="91"/>
      <c r="E355" s="91"/>
      <c r="F355" s="91"/>
      <c r="G355" s="91"/>
      <c r="H355" s="91"/>
      <c r="I355" s="95"/>
      <c r="J355" s="95"/>
      <c r="K355" s="95"/>
    </row>
    <row r="356" spans="4:11" x14ac:dyDescent="0.2">
      <c r="D356" s="91"/>
      <c r="E356" s="91"/>
      <c r="F356" s="91"/>
      <c r="G356" s="91"/>
      <c r="H356" s="91"/>
      <c r="I356" s="95"/>
      <c r="J356" s="95"/>
      <c r="K356" s="95"/>
    </row>
    <row r="357" spans="4:11" x14ac:dyDescent="0.2">
      <c r="D357" s="91"/>
      <c r="E357" s="91"/>
      <c r="F357" s="91"/>
      <c r="G357" s="91"/>
      <c r="H357" s="91"/>
      <c r="I357" s="95"/>
      <c r="J357" s="95"/>
      <c r="K357" s="95"/>
    </row>
    <row r="358" spans="4:11" x14ac:dyDescent="0.2">
      <c r="D358" s="91"/>
      <c r="E358" s="91"/>
      <c r="F358" s="91"/>
      <c r="G358" s="91"/>
      <c r="H358" s="91"/>
      <c r="I358" s="95"/>
      <c r="J358" s="95"/>
      <c r="K358" s="95"/>
    </row>
    <row r="359" spans="4:11" x14ac:dyDescent="0.2">
      <c r="D359" s="91"/>
      <c r="E359" s="91"/>
      <c r="F359" s="91"/>
      <c r="G359" s="91"/>
      <c r="H359" s="91"/>
      <c r="I359" s="95"/>
      <c r="J359" s="95"/>
      <c r="K359" s="95"/>
    </row>
    <row r="360" spans="4:11" x14ac:dyDescent="0.2">
      <c r="D360" s="91"/>
      <c r="E360" s="91"/>
      <c r="F360" s="91"/>
      <c r="G360" s="91"/>
      <c r="H360" s="91"/>
      <c r="I360" s="95"/>
      <c r="J360" s="95"/>
      <c r="K360" s="95"/>
    </row>
    <row r="361" spans="4:11" x14ac:dyDescent="0.2">
      <c r="D361" s="91"/>
      <c r="E361" s="91"/>
      <c r="F361" s="91"/>
      <c r="G361" s="91"/>
      <c r="H361" s="91"/>
      <c r="I361" s="95"/>
      <c r="J361" s="95"/>
      <c r="K361" s="95"/>
    </row>
    <row r="362" spans="4:11" x14ac:dyDescent="0.2">
      <c r="D362" s="91"/>
      <c r="E362" s="91"/>
      <c r="F362" s="91"/>
      <c r="G362" s="91"/>
      <c r="H362" s="91"/>
      <c r="I362" s="95"/>
      <c r="J362" s="95"/>
      <c r="K362" s="95"/>
    </row>
    <row r="363" spans="4:11" x14ac:dyDescent="0.2">
      <c r="D363" s="91"/>
      <c r="E363" s="91"/>
      <c r="F363" s="91"/>
      <c r="G363" s="91"/>
      <c r="H363" s="91"/>
      <c r="I363" s="95"/>
      <c r="J363" s="95"/>
      <c r="K363" s="95"/>
    </row>
    <row r="364" spans="4:11" x14ac:dyDescent="0.2">
      <c r="D364" s="91"/>
      <c r="E364" s="91"/>
      <c r="F364" s="91"/>
      <c r="G364" s="91"/>
      <c r="H364" s="91"/>
      <c r="I364" s="95"/>
      <c r="J364" s="95"/>
      <c r="K364" s="95"/>
    </row>
    <row r="365" spans="4:11" x14ac:dyDescent="0.2">
      <c r="D365" s="91"/>
      <c r="E365" s="91"/>
      <c r="F365" s="91"/>
      <c r="G365" s="91"/>
      <c r="H365" s="91"/>
      <c r="I365" s="95"/>
      <c r="J365" s="95"/>
      <c r="K365" s="95"/>
    </row>
    <row r="366" spans="4:11" x14ac:dyDescent="0.2">
      <c r="D366" s="91"/>
      <c r="E366" s="91"/>
      <c r="F366" s="91"/>
      <c r="G366" s="91"/>
      <c r="H366" s="91"/>
      <c r="I366" s="95"/>
      <c r="J366" s="95"/>
      <c r="K366" s="95"/>
    </row>
    <row r="367" spans="4:11" x14ac:dyDescent="0.2">
      <c r="D367" s="91"/>
      <c r="E367" s="91"/>
      <c r="F367" s="91"/>
      <c r="G367" s="91"/>
      <c r="H367" s="91"/>
      <c r="I367" s="95"/>
      <c r="J367" s="95"/>
      <c r="K367" s="95"/>
    </row>
    <row r="368" spans="4:11" x14ac:dyDescent="0.2">
      <c r="D368" s="91"/>
      <c r="E368" s="91"/>
      <c r="F368" s="91"/>
      <c r="G368" s="91"/>
      <c r="H368" s="91"/>
      <c r="I368" s="95"/>
      <c r="J368" s="95"/>
      <c r="K368" s="95"/>
    </row>
    <row r="369" spans="4:11" x14ac:dyDescent="0.2">
      <c r="D369" s="91"/>
      <c r="E369" s="91"/>
      <c r="F369" s="91"/>
      <c r="G369" s="91"/>
      <c r="H369" s="91"/>
      <c r="I369" s="95"/>
      <c r="J369" s="95"/>
      <c r="K369" s="95"/>
    </row>
    <row r="370" spans="4:11" x14ac:dyDescent="0.2">
      <c r="D370" s="91"/>
      <c r="E370" s="91"/>
      <c r="F370" s="91"/>
      <c r="G370" s="91"/>
      <c r="H370" s="91"/>
      <c r="I370" s="95"/>
      <c r="J370" s="95"/>
      <c r="K370" s="95"/>
    </row>
    <row r="371" spans="4:11" x14ac:dyDescent="0.2">
      <c r="D371" s="91"/>
      <c r="E371" s="91"/>
      <c r="F371" s="91"/>
      <c r="G371" s="91"/>
      <c r="H371" s="91"/>
      <c r="I371" s="95"/>
      <c r="J371" s="95"/>
      <c r="K371" s="95"/>
    </row>
    <row r="372" spans="4:11" x14ac:dyDescent="0.2">
      <c r="D372" s="91"/>
      <c r="E372" s="91"/>
      <c r="F372" s="91"/>
      <c r="G372" s="91"/>
      <c r="H372" s="91"/>
      <c r="I372" s="95"/>
      <c r="J372" s="95"/>
      <c r="K372" s="95"/>
    </row>
    <row r="373" spans="4:11" x14ac:dyDescent="0.2">
      <c r="D373" s="91"/>
      <c r="E373" s="91"/>
      <c r="F373" s="91"/>
      <c r="G373" s="91"/>
      <c r="H373" s="91"/>
      <c r="I373" s="95"/>
      <c r="J373" s="95"/>
      <c r="K373" s="95"/>
    </row>
    <row r="374" spans="4:11" x14ac:dyDescent="0.2">
      <c r="D374" s="91"/>
      <c r="E374" s="91"/>
      <c r="F374" s="91"/>
      <c r="G374" s="91"/>
      <c r="H374" s="91"/>
      <c r="I374" s="95"/>
      <c r="J374" s="95"/>
      <c r="K374" s="95"/>
    </row>
    <row r="375" spans="4:11" x14ac:dyDescent="0.2">
      <c r="D375" s="91"/>
      <c r="E375" s="91"/>
      <c r="F375" s="91"/>
      <c r="G375" s="91"/>
      <c r="H375" s="91"/>
      <c r="I375" s="95"/>
      <c r="J375" s="95"/>
      <c r="K375" s="95"/>
    </row>
    <row r="376" spans="4:11" x14ac:dyDescent="0.2">
      <c r="D376" s="91"/>
      <c r="E376" s="91"/>
      <c r="F376" s="91"/>
      <c r="G376" s="91"/>
      <c r="H376" s="91"/>
      <c r="I376" s="95"/>
      <c r="J376" s="95"/>
      <c r="K376" s="95"/>
    </row>
    <row r="377" spans="4:11" x14ac:dyDescent="0.2">
      <c r="D377" s="91"/>
      <c r="E377" s="91"/>
      <c r="F377" s="91"/>
      <c r="G377" s="91"/>
      <c r="H377" s="91"/>
      <c r="I377" s="95"/>
      <c r="J377" s="95"/>
      <c r="K377" s="95"/>
    </row>
    <row r="378" spans="4:11" x14ac:dyDescent="0.2">
      <c r="D378" s="91"/>
      <c r="E378" s="91"/>
      <c r="F378" s="91"/>
      <c r="G378" s="91"/>
      <c r="H378" s="91"/>
      <c r="I378" s="95"/>
      <c r="J378" s="95"/>
      <c r="K378" s="95"/>
    </row>
    <row r="379" spans="4:11" x14ac:dyDescent="0.2">
      <c r="D379" s="91"/>
      <c r="E379" s="91"/>
      <c r="F379" s="91"/>
      <c r="G379" s="91"/>
      <c r="H379" s="91"/>
      <c r="I379" s="95"/>
      <c r="J379" s="95"/>
      <c r="K379" s="95"/>
    </row>
    <row r="380" spans="4:11" x14ac:dyDescent="0.2">
      <c r="D380" s="91"/>
      <c r="E380" s="91"/>
      <c r="F380" s="91"/>
      <c r="G380" s="91"/>
      <c r="H380" s="91"/>
      <c r="I380" s="95"/>
      <c r="J380" s="95"/>
      <c r="K380" s="95"/>
    </row>
    <row r="381" spans="4:11" x14ac:dyDescent="0.2">
      <c r="D381" s="91"/>
      <c r="E381" s="91"/>
      <c r="F381" s="91"/>
      <c r="G381" s="91"/>
      <c r="H381" s="91"/>
      <c r="I381" s="95"/>
      <c r="J381" s="95"/>
      <c r="K381" s="95"/>
    </row>
    <row r="382" spans="4:11" x14ac:dyDescent="0.2">
      <c r="D382" s="91"/>
      <c r="E382" s="91"/>
      <c r="F382" s="91"/>
      <c r="G382" s="91"/>
      <c r="H382" s="91"/>
      <c r="I382" s="95"/>
      <c r="J382" s="95"/>
      <c r="K382" s="95"/>
    </row>
    <row r="383" spans="4:11" x14ac:dyDescent="0.2">
      <c r="D383" s="91"/>
      <c r="E383" s="91"/>
      <c r="F383" s="91"/>
      <c r="G383" s="91"/>
      <c r="H383" s="91"/>
      <c r="I383" s="95"/>
      <c r="J383" s="95"/>
      <c r="K383" s="95"/>
    </row>
    <row r="384" spans="4:11" x14ac:dyDescent="0.2">
      <c r="D384" s="91"/>
      <c r="E384" s="91"/>
      <c r="F384" s="91"/>
      <c r="G384" s="91"/>
      <c r="H384" s="91"/>
      <c r="I384" s="95"/>
      <c r="J384" s="95"/>
      <c r="K384" s="95"/>
    </row>
    <row r="385" spans="4:11" x14ac:dyDescent="0.2">
      <c r="D385" s="91"/>
      <c r="E385" s="91"/>
      <c r="F385" s="91"/>
      <c r="G385" s="91"/>
      <c r="H385" s="91"/>
      <c r="I385" s="95"/>
      <c r="J385" s="95"/>
      <c r="K385" s="95"/>
    </row>
    <row r="386" spans="4:11" x14ac:dyDescent="0.2">
      <c r="D386" s="91"/>
      <c r="E386" s="91"/>
      <c r="F386" s="91"/>
      <c r="G386" s="91"/>
      <c r="H386" s="91"/>
      <c r="I386" s="95"/>
      <c r="J386" s="95"/>
      <c r="K386" s="95"/>
    </row>
    <row r="387" spans="4:11" x14ac:dyDescent="0.2">
      <c r="D387" s="91"/>
      <c r="E387" s="91"/>
      <c r="F387" s="91"/>
      <c r="G387" s="91"/>
      <c r="H387" s="91"/>
      <c r="I387" s="95"/>
      <c r="J387" s="95"/>
      <c r="K387" s="95"/>
    </row>
    <row r="388" spans="4:11" x14ac:dyDescent="0.2">
      <c r="D388" s="91"/>
      <c r="E388" s="91"/>
      <c r="F388" s="91"/>
      <c r="G388" s="91"/>
      <c r="H388" s="91"/>
      <c r="I388" s="95"/>
      <c r="J388" s="95"/>
      <c r="K388" s="95"/>
    </row>
    <row r="389" spans="4:11" x14ac:dyDescent="0.2">
      <c r="D389" s="91"/>
      <c r="E389" s="91"/>
      <c r="F389" s="91"/>
      <c r="G389" s="91"/>
      <c r="H389" s="91"/>
      <c r="I389" s="95"/>
      <c r="J389" s="95"/>
      <c r="K389" s="95"/>
    </row>
    <row r="390" spans="4:11" x14ac:dyDescent="0.2">
      <c r="D390" s="91"/>
      <c r="E390" s="91"/>
      <c r="F390" s="91"/>
      <c r="G390" s="91"/>
      <c r="H390" s="91"/>
      <c r="I390" s="95"/>
      <c r="J390" s="95"/>
      <c r="K390" s="95"/>
    </row>
    <row r="391" spans="4:11" x14ac:dyDescent="0.2">
      <c r="D391" s="91"/>
      <c r="E391" s="91"/>
      <c r="F391" s="91"/>
      <c r="G391" s="91"/>
      <c r="H391" s="91"/>
      <c r="I391" s="95"/>
      <c r="J391" s="95"/>
      <c r="K391" s="95"/>
    </row>
    <row r="392" spans="4:11" x14ac:dyDescent="0.2">
      <c r="D392" s="91"/>
      <c r="E392" s="91"/>
      <c r="F392" s="91"/>
      <c r="G392" s="91"/>
      <c r="H392" s="91"/>
      <c r="I392" s="95"/>
      <c r="J392" s="95"/>
      <c r="K392" s="95"/>
    </row>
    <row r="393" spans="4:11" x14ac:dyDescent="0.2">
      <c r="D393" s="91"/>
      <c r="E393" s="91"/>
      <c r="F393" s="91"/>
      <c r="G393" s="91"/>
      <c r="H393" s="91"/>
      <c r="I393" s="95"/>
      <c r="J393" s="95"/>
      <c r="K393" s="95"/>
    </row>
    <row r="394" spans="4:11" x14ac:dyDescent="0.2">
      <c r="D394" s="91"/>
      <c r="E394" s="91"/>
      <c r="F394" s="91"/>
      <c r="G394" s="91"/>
      <c r="H394" s="91"/>
      <c r="I394" s="95"/>
      <c r="J394" s="95"/>
      <c r="K394" s="95"/>
    </row>
    <row r="395" spans="4:11" x14ac:dyDescent="0.2">
      <c r="D395" s="91"/>
      <c r="E395" s="91"/>
      <c r="F395" s="91"/>
      <c r="G395" s="91"/>
      <c r="H395" s="91"/>
      <c r="I395" s="95"/>
      <c r="J395" s="95"/>
      <c r="K395" s="95"/>
    </row>
    <row r="396" spans="4:11" x14ac:dyDescent="0.2">
      <c r="D396" s="91"/>
      <c r="E396" s="91"/>
      <c r="F396" s="91"/>
      <c r="G396" s="91"/>
      <c r="H396" s="91"/>
      <c r="I396" s="95"/>
      <c r="J396" s="95"/>
      <c r="K396" s="95"/>
    </row>
    <row r="397" spans="4:11" x14ac:dyDescent="0.2">
      <c r="D397" s="91"/>
      <c r="E397" s="91"/>
      <c r="F397" s="91"/>
      <c r="G397" s="91"/>
      <c r="H397" s="91"/>
      <c r="I397" s="95"/>
      <c r="J397" s="95"/>
      <c r="K397" s="95"/>
    </row>
    <row r="398" spans="4:11" x14ac:dyDescent="0.2">
      <c r="D398" s="91"/>
      <c r="E398" s="91"/>
      <c r="F398" s="91"/>
      <c r="G398" s="91"/>
      <c r="H398" s="91"/>
      <c r="I398" s="95"/>
      <c r="J398" s="95"/>
      <c r="K398" s="95"/>
    </row>
    <row r="399" spans="4:11" x14ac:dyDescent="0.2">
      <c r="D399" s="91"/>
      <c r="E399" s="91"/>
      <c r="F399" s="91"/>
      <c r="G399" s="91"/>
      <c r="H399" s="91"/>
      <c r="I399" s="95"/>
      <c r="J399" s="95"/>
      <c r="K399" s="95"/>
    </row>
    <row r="400" spans="4:11" x14ac:dyDescent="0.2">
      <c r="D400" s="91"/>
      <c r="E400" s="91"/>
      <c r="F400" s="91"/>
      <c r="G400" s="91"/>
      <c r="H400" s="91"/>
      <c r="I400" s="95"/>
      <c r="J400" s="95"/>
      <c r="K400" s="95"/>
    </row>
    <row r="401" spans="4:11" x14ac:dyDescent="0.2">
      <c r="D401" s="91"/>
      <c r="E401" s="91"/>
      <c r="F401" s="91"/>
      <c r="G401" s="91"/>
      <c r="H401" s="91"/>
      <c r="I401" s="95"/>
      <c r="J401" s="95"/>
      <c r="K401" s="95"/>
    </row>
    <row r="402" spans="4:11" x14ac:dyDescent="0.2">
      <c r="D402" s="91"/>
      <c r="E402" s="91"/>
      <c r="F402" s="91"/>
      <c r="G402" s="91"/>
      <c r="H402" s="91"/>
      <c r="I402" s="95"/>
      <c r="J402" s="95"/>
      <c r="K402" s="95"/>
    </row>
    <row r="403" spans="4:11" x14ac:dyDescent="0.2">
      <c r="D403" s="91"/>
      <c r="E403" s="91"/>
      <c r="F403" s="91"/>
      <c r="G403" s="91"/>
      <c r="H403" s="91"/>
      <c r="I403" s="95"/>
      <c r="J403" s="95"/>
      <c r="K403" s="95"/>
    </row>
    <row r="404" spans="4:11" x14ac:dyDescent="0.2">
      <c r="D404" s="91"/>
      <c r="E404" s="91"/>
      <c r="F404" s="91"/>
      <c r="G404" s="91"/>
      <c r="H404" s="91"/>
      <c r="I404" s="95"/>
      <c r="J404" s="95"/>
      <c r="K404" s="95"/>
    </row>
    <row r="405" spans="4:11" x14ac:dyDescent="0.2">
      <c r="D405" s="91"/>
      <c r="E405" s="91"/>
      <c r="F405" s="91"/>
      <c r="G405" s="91"/>
      <c r="H405" s="91"/>
      <c r="I405" s="95"/>
      <c r="J405" s="95"/>
      <c r="K405" s="95"/>
    </row>
    <row r="406" spans="4:11" x14ac:dyDescent="0.2">
      <c r="D406" s="91"/>
      <c r="E406" s="91"/>
      <c r="F406" s="91"/>
      <c r="G406" s="91"/>
      <c r="H406" s="91"/>
      <c r="I406" s="95"/>
      <c r="J406" s="95"/>
      <c r="K406" s="95"/>
    </row>
    <row r="407" spans="4:11" x14ac:dyDescent="0.2">
      <c r="D407" s="91"/>
      <c r="E407" s="91"/>
      <c r="F407" s="91"/>
      <c r="G407" s="91"/>
      <c r="H407" s="91"/>
      <c r="I407" s="95"/>
      <c r="J407" s="95"/>
      <c r="K407" s="95"/>
    </row>
    <row r="408" spans="4:11" x14ac:dyDescent="0.2">
      <c r="D408" s="91"/>
      <c r="E408" s="91"/>
      <c r="F408" s="91"/>
      <c r="G408" s="91"/>
      <c r="H408" s="91"/>
      <c r="I408" s="95"/>
      <c r="J408" s="95"/>
      <c r="K408" s="95"/>
    </row>
    <row r="409" spans="4:11" x14ac:dyDescent="0.2">
      <c r="D409" s="91"/>
      <c r="E409" s="91"/>
      <c r="F409" s="91"/>
      <c r="G409" s="91"/>
      <c r="H409" s="91"/>
      <c r="I409" s="95"/>
      <c r="J409" s="95"/>
      <c r="K409" s="95"/>
    </row>
    <row r="410" spans="4:11" x14ac:dyDescent="0.2">
      <c r="D410" s="91"/>
      <c r="E410" s="91"/>
      <c r="F410" s="91"/>
      <c r="G410" s="91"/>
      <c r="H410" s="91"/>
      <c r="I410" s="95"/>
      <c r="J410" s="95"/>
      <c r="K410" s="95"/>
    </row>
    <row r="411" spans="4:11" x14ac:dyDescent="0.2">
      <c r="D411" s="91"/>
      <c r="E411" s="91"/>
      <c r="F411" s="91"/>
      <c r="G411" s="91"/>
      <c r="H411" s="91"/>
      <c r="I411" s="95"/>
      <c r="J411" s="95"/>
      <c r="K411" s="95"/>
    </row>
    <row r="412" spans="4:11" x14ac:dyDescent="0.2">
      <c r="D412" s="91"/>
      <c r="E412" s="91"/>
      <c r="F412" s="91"/>
      <c r="G412" s="91"/>
      <c r="H412" s="91"/>
      <c r="I412" s="95"/>
      <c r="J412" s="95"/>
      <c r="K412" s="95"/>
    </row>
    <row r="413" spans="4:11" x14ac:dyDescent="0.2">
      <c r="D413" s="91"/>
      <c r="E413" s="91"/>
      <c r="F413" s="91"/>
      <c r="G413" s="91"/>
      <c r="H413" s="91"/>
      <c r="I413" s="95"/>
      <c r="J413" s="95"/>
      <c r="K413" s="95"/>
    </row>
    <row r="414" spans="4:11" x14ac:dyDescent="0.2">
      <c r="D414" s="91"/>
      <c r="E414" s="91"/>
      <c r="F414" s="91"/>
      <c r="G414" s="91"/>
      <c r="H414" s="91"/>
      <c r="I414" s="95"/>
      <c r="J414" s="95"/>
      <c r="K414" s="95"/>
    </row>
    <row r="415" spans="4:11" x14ac:dyDescent="0.2">
      <c r="D415" s="91"/>
      <c r="E415" s="91"/>
      <c r="F415" s="91"/>
      <c r="G415" s="91"/>
      <c r="H415" s="91"/>
      <c r="I415" s="95"/>
      <c r="J415" s="95"/>
      <c r="K415" s="95"/>
    </row>
    <row r="416" spans="4:11" x14ac:dyDescent="0.2">
      <c r="D416" s="91"/>
      <c r="E416" s="91"/>
      <c r="F416" s="91"/>
      <c r="G416" s="91"/>
      <c r="H416" s="91"/>
      <c r="I416" s="95"/>
      <c r="J416" s="95"/>
      <c r="K416" s="95"/>
    </row>
    <row r="417" spans="4:11" x14ac:dyDescent="0.2">
      <c r="D417" s="91"/>
      <c r="E417" s="91"/>
      <c r="F417" s="91"/>
      <c r="G417" s="91"/>
      <c r="H417" s="91"/>
      <c r="I417" s="95"/>
      <c r="J417" s="95"/>
      <c r="K417" s="95"/>
    </row>
    <row r="418" spans="4:11" x14ac:dyDescent="0.2">
      <c r="D418" s="91"/>
      <c r="E418" s="91"/>
      <c r="F418" s="91"/>
      <c r="G418" s="91"/>
      <c r="H418" s="91"/>
      <c r="I418" s="95"/>
      <c r="J418" s="95"/>
      <c r="K418" s="95"/>
    </row>
    <row r="419" spans="4:11" x14ac:dyDescent="0.2">
      <c r="D419" s="91"/>
      <c r="E419" s="91"/>
      <c r="F419" s="91"/>
      <c r="G419" s="91"/>
      <c r="H419" s="91"/>
      <c r="I419" s="95"/>
      <c r="J419" s="95"/>
      <c r="K419" s="95"/>
    </row>
    <row r="420" spans="4:11" x14ac:dyDescent="0.2">
      <c r="D420" s="91"/>
      <c r="E420" s="91"/>
      <c r="F420" s="91"/>
      <c r="G420" s="91"/>
      <c r="H420" s="91"/>
      <c r="I420" s="95"/>
      <c r="J420" s="95"/>
      <c r="K420" s="95"/>
    </row>
    <row r="421" spans="4:11" x14ac:dyDescent="0.2">
      <c r="D421" s="91"/>
      <c r="E421" s="91"/>
      <c r="F421" s="91"/>
      <c r="G421" s="91"/>
      <c r="H421" s="91"/>
      <c r="I421" s="95"/>
      <c r="J421" s="95"/>
      <c r="K421" s="95"/>
    </row>
    <row r="422" spans="4:11" x14ac:dyDescent="0.2">
      <c r="D422" s="91"/>
      <c r="E422" s="91"/>
      <c r="F422" s="91"/>
      <c r="G422" s="91"/>
      <c r="H422" s="91"/>
      <c r="I422" s="95"/>
      <c r="J422" s="95"/>
      <c r="K422" s="95"/>
    </row>
    <row r="423" spans="4:11" x14ac:dyDescent="0.2">
      <c r="D423" s="91"/>
      <c r="E423" s="91"/>
      <c r="F423" s="91"/>
      <c r="G423" s="91"/>
      <c r="H423" s="91"/>
      <c r="I423" s="95"/>
      <c r="J423" s="95"/>
      <c r="K423" s="95"/>
    </row>
    <row r="424" spans="4:11" x14ac:dyDescent="0.2">
      <c r="D424" s="91"/>
      <c r="E424" s="91"/>
      <c r="F424" s="91"/>
      <c r="G424" s="91"/>
      <c r="H424" s="91"/>
      <c r="I424" s="95"/>
      <c r="J424" s="95"/>
      <c r="K424" s="95"/>
    </row>
    <row r="425" spans="4:11" x14ac:dyDescent="0.2">
      <c r="D425" s="91"/>
      <c r="E425" s="91"/>
      <c r="F425" s="91"/>
      <c r="G425" s="91"/>
      <c r="H425" s="91"/>
      <c r="I425" s="95"/>
      <c r="J425" s="95"/>
      <c r="K425" s="95"/>
    </row>
    <row r="426" spans="4:11" x14ac:dyDescent="0.2">
      <c r="D426" s="91"/>
      <c r="E426" s="91"/>
      <c r="F426" s="91"/>
      <c r="G426" s="91"/>
      <c r="H426" s="91"/>
      <c r="I426" s="95"/>
      <c r="J426" s="95"/>
      <c r="K426" s="95"/>
    </row>
    <row r="427" spans="4:11" x14ac:dyDescent="0.2">
      <c r="D427" s="91"/>
      <c r="E427" s="91"/>
      <c r="F427" s="91"/>
      <c r="G427" s="91"/>
      <c r="H427" s="91"/>
      <c r="I427" s="95"/>
      <c r="J427" s="95"/>
      <c r="K427" s="95"/>
    </row>
    <row r="428" spans="4:11" x14ac:dyDescent="0.2">
      <c r="D428" s="91"/>
      <c r="E428" s="91"/>
      <c r="F428" s="91"/>
      <c r="G428" s="91"/>
      <c r="H428" s="91"/>
      <c r="I428" s="95"/>
      <c r="J428" s="95"/>
      <c r="K428" s="95"/>
    </row>
    <row r="429" spans="4:11" x14ac:dyDescent="0.2">
      <c r="D429" s="91"/>
      <c r="E429" s="91"/>
      <c r="F429" s="91"/>
      <c r="G429" s="91"/>
      <c r="H429" s="91"/>
      <c r="I429" s="95"/>
      <c r="J429" s="95"/>
      <c r="K429" s="95"/>
    </row>
    <row r="430" spans="4:11" x14ac:dyDescent="0.2">
      <c r="D430" s="91"/>
      <c r="E430" s="91"/>
      <c r="F430" s="91"/>
      <c r="G430" s="91"/>
      <c r="H430" s="91"/>
      <c r="I430" s="95"/>
      <c r="J430" s="95"/>
      <c r="K430" s="95"/>
    </row>
    <row r="431" spans="4:11" x14ac:dyDescent="0.2">
      <c r="D431" s="91"/>
      <c r="E431" s="91"/>
      <c r="F431" s="91"/>
      <c r="G431" s="91"/>
      <c r="H431" s="91"/>
      <c r="I431" s="95"/>
      <c r="J431" s="95"/>
      <c r="K431" s="95"/>
    </row>
    <row r="432" spans="4:11" x14ac:dyDescent="0.2">
      <c r="D432" s="91"/>
      <c r="E432" s="91"/>
      <c r="F432" s="91"/>
      <c r="G432" s="91"/>
      <c r="H432" s="91"/>
      <c r="I432" s="95"/>
      <c r="J432" s="95"/>
      <c r="K432" s="95"/>
    </row>
    <row r="433" spans="4:11" x14ac:dyDescent="0.2">
      <c r="D433" s="91"/>
      <c r="E433" s="91"/>
      <c r="F433" s="91"/>
      <c r="G433" s="91"/>
      <c r="H433" s="91"/>
      <c r="I433" s="95"/>
      <c r="J433" s="95"/>
      <c r="K433" s="95"/>
    </row>
    <row r="434" spans="4:11" x14ac:dyDescent="0.2">
      <c r="D434" s="91"/>
      <c r="E434" s="91"/>
      <c r="F434" s="91"/>
      <c r="G434" s="91"/>
      <c r="H434" s="91"/>
      <c r="I434" s="95"/>
      <c r="J434" s="95"/>
      <c r="K434" s="95"/>
    </row>
    <row r="435" spans="4:11" x14ac:dyDescent="0.2">
      <c r="D435" s="91"/>
      <c r="E435" s="91"/>
      <c r="F435" s="91"/>
      <c r="G435" s="91"/>
      <c r="H435" s="91"/>
      <c r="I435" s="95"/>
      <c r="J435" s="95"/>
      <c r="K435" s="95"/>
    </row>
    <row r="436" spans="4:11" x14ac:dyDescent="0.2">
      <c r="D436" s="91"/>
      <c r="E436" s="91"/>
      <c r="F436" s="91"/>
      <c r="G436" s="91"/>
      <c r="H436" s="91"/>
      <c r="I436" s="95"/>
      <c r="J436" s="95"/>
      <c r="K436" s="95"/>
    </row>
    <row r="437" spans="4:11" x14ac:dyDescent="0.2">
      <c r="D437" s="91"/>
      <c r="E437" s="91"/>
      <c r="F437" s="91"/>
      <c r="G437" s="91"/>
      <c r="H437" s="91"/>
      <c r="I437" s="95"/>
      <c r="J437" s="95"/>
      <c r="K437" s="95"/>
    </row>
    <row r="438" spans="4:11" x14ac:dyDescent="0.2">
      <c r="D438" s="91"/>
      <c r="E438" s="91"/>
      <c r="F438" s="91"/>
      <c r="G438" s="91"/>
      <c r="H438" s="91"/>
      <c r="I438" s="95"/>
      <c r="J438" s="95"/>
      <c r="K438" s="95"/>
    </row>
    <row r="439" spans="4:11" x14ac:dyDescent="0.2">
      <c r="D439" s="91"/>
      <c r="E439" s="91"/>
      <c r="F439" s="91"/>
      <c r="G439" s="91"/>
      <c r="H439" s="91"/>
      <c r="I439" s="95"/>
      <c r="J439" s="95"/>
      <c r="K439" s="95"/>
    </row>
    <row r="440" spans="4:11" x14ac:dyDescent="0.2">
      <c r="D440" s="91"/>
      <c r="E440" s="91"/>
      <c r="F440" s="91"/>
      <c r="G440" s="91"/>
      <c r="H440" s="91"/>
      <c r="I440" s="95"/>
      <c r="J440" s="95"/>
      <c r="K440" s="95"/>
    </row>
    <row r="441" spans="4:11" x14ac:dyDescent="0.2">
      <c r="D441" s="91"/>
      <c r="E441" s="91"/>
      <c r="F441" s="91"/>
      <c r="G441" s="91"/>
      <c r="H441" s="91"/>
      <c r="I441" s="95"/>
      <c r="J441" s="95"/>
      <c r="K441" s="95"/>
    </row>
    <row r="442" spans="4:11" x14ac:dyDescent="0.2">
      <c r="D442" s="91"/>
      <c r="E442" s="91"/>
      <c r="F442" s="91"/>
      <c r="G442" s="91"/>
      <c r="H442" s="91"/>
      <c r="I442" s="95"/>
      <c r="J442" s="95"/>
      <c r="K442" s="95"/>
    </row>
    <row r="443" spans="4:11" x14ac:dyDescent="0.2">
      <c r="D443" s="91"/>
      <c r="E443" s="91"/>
      <c r="F443" s="91"/>
      <c r="G443" s="91"/>
      <c r="H443" s="91"/>
      <c r="I443" s="95"/>
      <c r="J443" s="95"/>
      <c r="K443" s="95"/>
    </row>
    <row r="444" spans="4:11" x14ac:dyDescent="0.2">
      <c r="D444" s="91"/>
      <c r="E444" s="91"/>
      <c r="F444" s="91"/>
      <c r="G444" s="91"/>
      <c r="H444" s="91"/>
      <c r="I444" s="95"/>
      <c r="J444" s="95"/>
      <c r="K444" s="95"/>
    </row>
    <row r="445" spans="4:11" x14ac:dyDescent="0.2">
      <c r="D445" s="91"/>
      <c r="E445" s="91"/>
      <c r="F445" s="91"/>
      <c r="G445" s="91"/>
      <c r="H445" s="91"/>
      <c r="I445" s="95"/>
      <c r="J445" s="95"/>
      <c r="K445" s="95"/>
    </row>
    <row r="446" spans="4:11" x14ac:dyDescent="0.2">
      <c r="D446" s="91"/>
      <c r="E446" s="91"/>
      <c r="F446" s="91"/>
      <c r="G446" s="91"/>
      <c r="H446" s="91"/>
      <c r="I446" s="95"/>
      <c r="J446" s="95"/>
      <c r="K446" s="95"/>
    </row>
    <row r="447" spans="4:11" x14ac:dyDescent="0.2">
      <c r="D447" s="91"/>
      <c r="E447" s="91"/>
      <c r="F447" s="91"/>
      <c r="G447" s="91"/>
      <c r="H447" s="91"/>
      <c r="I447" s="95"/>
      <c r="J447" s="95"/>
      <c r="K447" s="95"/>
    </row>
    <row r="448" spans="4:11" x14ac:dyDescent="0.2">
      <c r="D448" s="91"/>
      <c r="E448" s="91"/>
      <c r="F448" s="91"/>
      <c r="G448" s="91"/>
      <c r="H448" s="91"/>
      <c r="I448" s="95"/>
      <c r="J448" s="95"/>
      <c r="K448" s="95"/>
    </row>
    <row r="449" spans="4:11" x14ac:dyDescent="0.2">
      <c r="D449" s="91"/>
      <c r="E449" s="91"/>
      <c r="F449" s="91"/>
      <c r="G449" s="91"/>
      <c r="H449" s="91"/>
      <c r="I449" s="95"/>
      <c r="J449" s="95"/>
      <c r="K449" s="95"/>
    </row>
    <row r="450" spans="4:11" x14ac:dyDescent="0.2">
      <c r="D450" s="91"/>
      <c r="E450" s="91"/>
      <c r="F450" s="91"/>
      <c r="G450" s="91"/>
      <c r="H450" s="91"/>
      <c r="I450" s="95"/>
      <c r="J450" s="95"/>
      <c r="K450" s="95"/>
    </row>
    <row r="451" spans="4:11" x14ac:dyDescent="0.2">
      <c r="D451" s="91"/>
      <c r="E451" s="91"/>
      <c r="F451" s="91"/>
      <c r="G451" s="91"/>
      <c r="H451" s="91"/>
      <c r="I451" s="95"/>
      <c r="J451" s="95"/>
      <c r="K451" s="95"/>
    </row>
    <row r="452" spans="4:11" x14ac:dyDescent="0.2">
      <c r="D452" s="91"/>
      <c r="E452" s="91"/>
      <c r="F452" s="91"/>
      <c r="G452" s="91"/>
      <c r="H452" s="91"/>
      <c r="I452" s="95"/>
      <c r="J452" s="95"/>
      <c r="K452" s="95"/>
    </row>
    <row r="453" spans="4:11" x14ac:dyDescent="0.2">
      <c r="D453" s="91"/>
      <c r="E453" s="91"/>
      <c r="F453" s="91"/>
      <c r="G453" s="91"/>
      <c r="H453" s="91"/>
      <c r="I453" s="95"/>
      <c r="J453" s="95"/>
      <c r="K453" s="95"/>
    </row>
    <row r="454" spans="4:11" x14ac:dyDescent="0.2">
      <c r="D454" s="91"/>
      <c r="E454" s="91"/>
      <c r="F454" s="91"/>
      <c r="G454" s="91"/>
      <c r="H454" s="91"/>
      <c r="I454" s="95"/>
      <c r="J454" s="95"/>
      <c r="K454" s="95"/>
    </row>
    <row r="455" spans="4:11" x14ac:dyDescent="0.2">
      <c r="D455" s="91"/>
      <c r="E455" s="91"/>
      <c r="F455" s="91"/>
      <c r="G455" s="91"/>
      <c r="H455" s="91"/>
      <c r="I455" s="95"/>
      <c r="J455" s="95"/>
      <c r="K455" s="95"/>
    </row>
    <row r="456" spans="4:11" x14ac:dyDescent="0.2">
      <c r="D456" s="91"/>
      <c r="E456" s="91"/>
      <c r="F456" s="91"/>
      <c r="G456" s="91"/>
      <c r="H456" s="91"/>
      <c r="I456" s="95"/>
      <c r="J456" s="95"/>
      <c r="K456" s="95"/>
    </row>
    <row r="457" spans="4:11" x14ac:dyDescent="0.2">
      <c r="D457" s="91"/>
      <c r="E457" s="91"/>
      <c r="F457" s="91"/>
      <c r="G457" s="91"/>
      <c r="H457" s="91"/>
      <c r="I457" s="95"/>
      <c r="J457" s="95"/>
      <c r="K457" s="95"/>
    </row>
    <row r="458" spans="4:11" x14ac:dyDescent="0.2">
      <c r="D458" s="91"/>
      <c r="E458" s="91"/>
      <c r="F458" s="91"/>
      <c r="G458" s="91"/>
      <c r="H458" s="91"/>
      <c r="I458" s="95"/>
      <c r="J458" s="95"/>
      <c r="K458" s="95"/>
    </row>
    <row r="459" spans="4:11" x14ac:dyDescent="0.2">
      <c r="D459" s="91"/>
      <c r="E459" s="91"/>
      <c r="F459" s="91"/>
      <c r="G459" s="91"/>
      <c r="H459" s="91"/>
      <c r="I459" s="95"/>
      <c r="J459" s="95"/>
      <c r="K459" s="95"/>
    </row>
    <row r="460" spans="4:11" x14ac:dyDescent="0.2">
      <c r="D460" s="91"/>
      <c r="E460" s="91"/>
      <c r="F460" s="91"/>
      <c r="G460" s="91"/>
      <c r="H460" s="91"/>
      <c r="I460" s="95"/>
      <c r="J460" s="95"/>
      <c r="K460" s="95"/>
    </row>
    <row r="461" spans="4:11" x14ac:dyDescent="0.2">
      <c r="D461" s="91"/>
      <c r="E461" s="91"/>
      <c r="F461" s="91"/>
      <c r="G461" s="91"/>
      <c r="H461" s="91"/>
      <c r="I461" s="95"/>
      <c r="J461" s="95"/>
      <c r="K461" s="95"/>
    </row>
    <row r="462" spans="4:11" x14ac:dyDescent="0.2">
      <c r="D462" s="91"/>
      <c r="E462" s="91"/>
      <c r="F462" s="91"/>
      <c r="G462" s="91"/>
      <c r="H462" s="91"/>
      <c r="I462" s="95"/>
      <c r="J462" s="95"/>
      <c r="K462" s="95"/>
    </row>
    <row r="463" spans="4:11" x14ac:dyDescent="0.2">
      <c r="D463" s="91"/>
      <c r="E463" s="91"/>
      <c r="F463" s="91"/>
      <c r="G463" s="91"/>
      <c r="H463" s="91"/>
      <c r="I463" s="95"/>
      <c r="J463" s="95"/>
      <c r="K463" s="95"/>
    </row>
    <row r="464" spans="4:11" x14ac:dyDescent="0.2">
      <c r="D464" s="91"/>
      <c r="E464" s="91"/>
      <c r="F464" s="91"/>
      <c r="G464" s="91"/>
      <c r="H464" s="91"/>
      <c r="I464" s="95"/>
      <c r="J464" s="95"/>
      <c r="K464" s="95"/>
    </row>
    <row r="465" spans="4:11" x14ac:dyDescent="0.2">
      <c r="D465" s="91"/>
      <c r="E465" s="91"/>
      <c r="F465" s="91"/>
      <c r="G465" s="91"/>
      <c r="H465" s="91"/>
      <c r="I465" s="95"/>
      <c r="J465" s="95"/>
      <c r="K465" s="95"/>
    </row>
    <row r="466" spans="4:11" x14ac:dyDescent="0.2">
      <c r="D466" s="91"/>
      <c r="E466" s="91"/>
      <c r="F466" s="91"/>
      <c r="G466" s="91"/>
      <c r="H466" s="91"/>
      <c r="I466" s="95"/>
      <c r="J466" s="95"/>
      <c r="K466" s="95"/>
    </row>
    <row r="467" spans="4:11" x14ac:dyDescent="0.2">
      <c r="D467" s="91"/>
      <c r="E467" s="91"/>
      <c r="F467" s="91"/>
      <c r="G467" s="91"/>
      <c r="H467" s="91"/>
      <c r="I467" s="95"/>
      <c r="J467" s="95"/>
      <c r="K467" s="95"/>
    </row>
    <row r="468" spans="4:11" x14ac:dyDescent="0.2">
      <c r="D468" s="91"/>
      <c r="E468" s="91"/>
      <c r="F468" s="91"/>
      <c r="G468" s="91"/>
      <c r="H468" s="91"/>
      <c r="I468" s="95"/>
      <c r="J468" s="95"/>
      <c r="K468" s="95"/>
    </row>
    <row r="469" spans="4:11" x14ac:dyDescent="0.2">
      <c r="D469" s="91"/>
      <c r="E469" s="91"/>
      <c r="F469" s="91"/>
      <c r="G469" s="91"/>
      <c r="H469" s="91"/>
      <c r="I469" s="95"/>
      <c r="J469" s="95"/>
      <c r="K469" s="95"/>
    </row>
    <row r="470" spans="4:11" x14ac:dyDescent="0.2">
      <c r="D470" s="91"/>
      <c r="E470" s="91"/>
      <c r="F470" s="91"/>
      <c r="G470" s="91"/>
      <c r="H470" s="91"/>
      <c r="I470" s="95"/>
      <c r="J470" s="95"/>
      <c r="K470" s="95"/>
    </row>
    <row r="471" spans="4:11" x14ac:dyDescent="0.2">
      <c r="D471" s="91"/>
      <c r="E471" s="91"/>
      <c r="F471" s="91"/>
      <c r="G471" s="91"/>
      <c r="H471" s="91"/>
      <c r="I471" s="95"/>
      <c r="J471" s="95"/>
      <c r="K471" s="95"/>
    </row>
    <row r="472" spans="4:11" x14ac:dyDescent="0.2">
      <c r="D472" s="91"/>
      <c r="E472" s="91"/>
      <c r="F472" s="91"/>
      <c r="G472" s="91"/>
      <c r="H472" s="91"/>
      <c r="I472" s="95"/>
      <c r="J472" s="95"/>
      <c r="K472" s="95"/>
    </row>
    <row r="473" spans="4:11" x14ac:dyDescent="0.2">
      <c r="D473" s="91"/>
      <c r="E473" s="91"/>
      <c r="F473" s="91"/>
      <c r="G473" s="91"/>
      <c r="H473" s="91"/>
      <c r="I473" s="95"/>
      <c r="J473" s="95"/>
      <c r="K473" s="95"/>
    </row>
    <row r="474" spans="4:11" x14ac:dyDescent="0.2">
      <c r="D474" s="91"/>
      <c r="E474" s="91"/>
      <c r="F474" s="91"/>
      <c r="G474" s="91"/>
      <c r="H474" s="91"/>
      <c r="I474" s="95"/>
      <c r="J474" s="95"/>
      <c r="K474" s="95"/>
    </row>
    <row r="475" spans="4:11" x14ac:dyDescent="0.2">
      <c r="D475" s="91"/>
      <c r="E475" s="91"/>
      <c r="F475" s="91"/>
      <c r="G475" s="91"/>
      <c r="H475" s="91"/>
      <c r="I475" s="95"/>
      <c r="J475" s="95"/>
      <c r="K475" s="95"/>
    </row>
    <row r="476" spans="4:11" x14ac:dyDescent="0.2">
      <c r="D476" s="91"/>
      <c r="E476" s="91"/>
      <c r="F476" s="91"/>
      <c r="G476" s="91"/>
      <c r="H476" s="91"/>
      <c r="I476" s="95"/>
      <c r="J476" s="95"/>
      <c r="K476" s="95"/>
    </row>
    <row r="477" spans="4:11" x14ac:dyDescent="0.2">
      <c r="D477" s="91"/>
      <c r="E477" s="91"/>
      <c r="F477" s="91"/>
      <c r="G477" s="91"/>
      <c r="H477" s="91"/>
      <c r="I477" s="95"/>
      <c r="J477" s="95"/>
      <c r="K477" s="95"/>
    </row>
    <row r="478" spans="4:11" x14ac:dyDescent="0.2">
      <c r="D478" s="91"/>
      <c r="E478" s="91"/>
      <c r="F478" s="91"/>
      <c r="G478" s="91"/>
      <c r="H478" s="91"/>
      <c r="I478" s="95"/>
      <c r="J478" s="95"/>
      <c r="K478" s="95"/>
    </row>
    <row r="479" spans="4:11" x14ac:dyDescent="0.2">
      <c r="D479" s="91"/>
      <c r="E479" s="91"/>
      <c r="F479" s="91"/>
      <c r="G479" s="91"/>
      <c r="H479" s="91"/>
      <c r="I479" s="95"/>
      <c r="J479" s="95"/>
      <c r="K479" s="95"/>
    </row>
    <row r="480" spans="4:11" x14ac:dyDescent="0.2">
      <c r="D480" s="91"/>
      <c r="E480" s="91"/>
      <c r="F480" s="91"/>
      <c r="G480" s="91"/>
      <c r="H480" s="91"/>
      <c r="I480" s="95"/>
      <c r="J480" s="95"/>
      <c r="K480" s="95"/>
    </row>
    <row r="481" spans="4:11" x14ac:dyDescent="0.2">
      <c r="D481" s="91"/>
      <c r="E481" s="91"/>
      <c r="F481" s="91"/>
      <c r="G481" s="91"/>
      <c r="H481" s="91"/>
      <c r="I481" s="95"/>
      <c r="J481" s="95"/>
      <c r="K481" s="95"/>
    </row>
    <row r="482" spans="4:11" x14ac:dyDescent="0.2">
      <c r="D482" s="91"/>
      <c r="E482" s="91"/>
      <c r="F482" s="91"/>
      <c r="G482" s="91"/>
      <c r="H482" s="91"/>
      <c r="I482" s="95"/>
      <c r="J482" s="95"/>
      <c r="K482" s="95"/>
    </row>
    <row r="483" spans="4:11" x14ac:dyDescent="0.2">
      <c r="D483" s="91"/>
      <c r="E483" s="91"/>
      <c r="F483" s="91"/>
      <c r="G483" s="91"/>
      <c r="H483" s="91"/>
      <c r="I483" s="95"/>
      <c r="J483" s="95"/>
      <c r="K483" s="95"/>
    </row>
    <row r="484" spans="4:11" x14ac:dyDescent="0.2">
      <c r="D484" s="91"/>
      <c r="E484" s="91"/>
      <c r="F484" s="91"/>
      <c r="G484" s="91"/>
      <c r="H484" s="91"/>
      <c r="I484" s="95"/>
      <c r="J484" s="95"/>
      <c r="K484" s="95"/>
    </row>
    <row r="485" spans="4:11" x14ac:dyDescent="0.2">
      <c r="D485" s="91"/>
      <c r="E485" s="91"/>
      <c r="F485" s="91"/>
      <c r="G485" s="91"/>
      <c r="H485" s="91"/>
      <c r="I485" s="95"/>
      <c r="J485" s="95"/>
      <c r="K485" s="95"/>
    </row>
    <row r="486" spans="4:11" x14ac:dyDescent="0.2">
      <c r="D486" s="91"/>
      <c r="E486" s="91"/>
      <c r="F486" s="91"/>
      <c r="G486" s="91"/>
      <c r="H486" s="91"/>
      <c r="I486" s="95"/>
      <c r="J486" s="95"/>
      <c r="K486" s="95"/>
    </row>
    <row r="487" spans="4:11" x14ac:dyDescent="0.2">
      <c r="D487" s="91"/>
      <c r="E487" s="91"/>
      <c r="F487" s="91"/>
      <c r="G487" s="91"/>
      <c r="H487" s="91"/>
      <c r="I487" s="95"/>
      <c r="J487" s="95"/>
      <c r="K487" s="95"/>
    </row>
    <row r="488" spans="4:11" x14ac:dyDescent="0.2">
      <c r="D488" s="91"/>
      <c r="E488" s="91"/>
      <c r="F488" s="91"/>
      <c r="G488" s="91"/>
      <c r="H488" s="91"/>
      <c r="I488" s="95"/>
      <c r="J488" s="95"/>
      <c r="K488" s="95"/>
    </row>
    <row r="489" spans="4:11" x14ac:dyDescent="0.2">
      <c r="D489" s="91"/>
      <c r="E489" s="91"/>
      <c r="F489" s="91"/>
      <c r="G489" s="91"/>
      <c r="H489" s="91"/>
      <c r="I489" s="95"/>
      <c r="J489" s="95"/>
      <c r="K489" s="95"/>
    </row>
    <row r="490" spans="4:11" x14ac:dyDescent="0.2">
      <c r="D490" s="91"/>
      <c r="E490" s="91"/>
      <c r="F490" s="91"/>
      <c r="G490" s="91"/>
      <c r="H490" s="91"/>
      <c r="I490" s="95"/>
      <c r="J490" s="95"/>
      <c r="K490" s="95"/>
    </row>
    <row r="491" spans="4:11" x14ac:dyDescent="0.2">
      <c r="D491" s="91"/>
      <c r="E491" s="91"/>
      <c r="F491" s="91"/>
      <c r="G491" s="91"/>
      <c r="H491" s="91"/>
      <c r="I491" s="95"/>
      <c r="J491" s="95"/>
      <c r="K491" s="95"/>
    </row>
    <row r="492" spans="4:11" x14ac:dyDescent="0.2">
      <c r="D492" s="91"/>
      <c r="E492" s="91"/>
      <c r="F492" s="91"/>
      <c r="G492" s="91"/>
      <c r="H492" s="91"/>
      <c r="I492" s="95"/>
      <c r="J492" s="95"/>
      <c r="K492" s="95"/>
    </row>
    <row r="493" spans="4:11" x14ac:dyDescent="0.2">
      <c r="D493" s="91"/>
      <c r="E493" s="91"/>
      <c r="F493" s="91"/>
      <c r="G493" s="91"/>
      <c r="H493" s="91"/>
      <c r="I493" s="95"/>
      <c r="J493" s="95"/>
      <c r="K493" s="95"/>
    </row>
    <row r="494" spans="4:11" x14ac:dyDescent="0.2">
      <c r="D494" s="91"/>
      <c r="E494" s="91"/>
      <c r="F494" s="91"/>
      <c r="G494" s="91"/>
      <c r="H494" s="91"/>
      <c r="I494" s="95"/>
      <c r="J494" s="95"/>
      <c r="K494" s="95"/>
    </row>
    <row r="495" spans="4:11" x14ac:dyDescent="0.2">
      <c r="D495" s="91"/>
      <c r="E495" s="91"/>
      <c r="F495" s="91"/>
      <c r="G495" s="91"/>
      <c r="H495" s="91"/>
      <c r="I495" s="95"/>
      <c r="J495" s="95"/>
      <c r="K495" s="95"/>
    </row>
    <row r="496" spans="4:11" x14ac:dyDescent="0.2">
      <c r="D496" s="91"/>
      <c r="E496" s="91"/>
      <c r="F496" s="91"/>
      <c r="G496" s="91"/>
      <c r="H496" s="91"/>
      <c r="I496" s="95"/>
      <c r="J496" s="95"/>
      <c r="K496" s="95"/>
    </row>
    <row r="497" spans="4:11" x14ac:dyDescent="0.2">
      <c r="D497" s="91"/>
      <c r="E497" s="91"/>
      <c r="F497" s="91"/>
      <c r="G497" s="91"/>
      <c r="H497" s="91"/>
      <c r="I497" s="95"/>
      <c r="J497" s="95"/>
      <c r="K497" s="95"/>
    </row>
    <row r="498" spans="4:11" x14ac:dyDescent="0.2">
      <c r="D498" s="91"/>
      <c r="E498" s="91"/>
      <c r="F498" s="91"/>
      <c r="G498" s="91"/>
      <c r="H498" s="91"/>
      <c r="I498" s="95"/>
      <c r="J498" s="95"/>
      <c r="K498" s="95"/>
    </row>
    <row r="499" spans="4:11" x14ac:dyDescent="0.2">
      <c r="D499" s="91"/>
      <c r="E499" s="91"/>
      <c r="F499" s="91"/>
      <c r="G499" s="91"/>
      <c r="H499" s="91"/>
      <c r="I499" s="95"/>
      <c r="J499" s="95"/>
      <c r="K499" s="95"/>
    </row>
    <row r="500" spans="4:11" x14ac:dyDescent="0.2">
      <c r="D500" s="91"/>
      <c r="E500" s="91"/>
      <c r="F500" s="91"/>
      <c r="G500" s="91"/>
      <c r="H500" s="91"/>
      <c r="I500" s="95"/>
      <c r="J500" s="95"/>
      <c r="K500" s="95"/>
    </row>
    <row r="501" spans="4:11" x14ac:dyDescent="0.2">
      <c r="D501" s="91"/>
      <c r="E501" s="91"/>
      <c r="F501" s="91"/>
      <c r="G501" s="91"/>
      <c r="H501" s="91"/>
      <c r="I501" s="95"/>
      <c r="J501" s="95"/>
      <c r="K501" s="95"/>
    </row>
    <row r="502" spans="4:11" x14ac:dyDescent="0.2">
      <c r="D502" s="91"/>
      <c r="E502" s="91"/>
      <c r="F502" s="91"/>
      <c r="G502" s="91"/>
      <c r="H502" s="91"/>
      <c r="I502" s="95"/>
      <c r="J502" s="95"/>
      <c r="K502" s="95"/>
    </row>
    <row r="503" spans="4:11" x14ac:dyDescent="0.2">
      <c r="D503" s="91"/>
      <c r="E503" s="91"/>
      <c r="F503" s="91"/>
      <c r="G503" s="91"/>
      <c r="H503" s="91"/>
      <c r="I503" s="95"/>
      <c r="J503" s="95"/>
      <c r="K503" s="95"/>
    </row>
    <row r="504" spans="4:11" x14ac:dyDescent="0.2">
      <c r="D504" s="91"/>
      <c r="E504" s="91"/>
      <c r="F504" s="91"/>
      <c r="G504" s="91"/>
      <c r="H504" s="91"/>
      <c r="I504" s="95"/>
      <c r="J504" s="95"/>
      <c r="K504" s="95"/>
    </row>
    <row r="505" spans="4:11" x14ac:dyDescent="0.2">
      <c r="D505" s="91"/>
      <c r="E505" s="91"/>
      <c r="F505" s="91"/>
      <c r="G505" s="91"/>
      <c r="H505" s="91"/>
      <c r="I505" s="95"/>
      <c r="J505" s="95"/>
      <c r="K505" s="95"/>
    </row>
    <row r="506" spans="4:11" x14ac:dyDescent="0.2">
      <c r="D506" s="91"/>
      <c r="E506" s="91"/>
      <c r="F506" s="91"/>
      <c r="G506" s="91"/>
      <c r="H506" s="91"/>
      <c r="I506" s="95"/>
      <c r="J506" s="95"/>
      <c r="K506" s="95"/>
    </row>
    <row r="507" spans="4:11" x14ac:dyDescent="0.2">
      <c r="D507" s="91"/>
      <c r="E507" s="91"/>
      <c r="F507" s="91"/>
      <c r="G507" s="91"/>
      <c r="H507" s="91"/>
      <c r="I507" s="95"/>
      <c r="J507" s="95"/>
      <c r="K507" s="95"/>
    </row>
    <row r="508" spans="4:11" x14ac:dyDescent="0.2">
      <c r="D508" s="91"/>
      <c r="E508" s="91"/>
      <c r="F508" s="91"/>
      <c r="G508" s="91"/>
      <c r="H508" s="91"/>
      <c r="I508" s="95"/>
      <c r="J508" s="95"/>
      <c r="K508" s="95"/>
    </row>
    <row r="509" spans="4:11" x14ac:dyDescent="0.2">
      <c r="D509" s="91"/>
      <c r="E509" s="91"/>
      <c r="F509" s="91"/>
      <c r="G509" s="91"/>
      <c r="H509" s="91"/>
      <c r="I509" s="95"/>
      <c r="J509" s="95"/>
      <c r="K509" s="95"/>
    </row>
    <row r="510" spans="4:11" x14ac:dyDescent="0.2">
      <c r="D510" s="91"/>
      <c r="E510" s="91"/>
      <c r="F510" s="91"/>
      <c r="G510" s="91"/>
      <c r="H510" s="91"/>
      <c r="I510" s="95"/>
      <c r="J510" s="95"/>
      <c r="K510" s="95"/>
    </row>
    <row r="511" spans="4:11" x14ac:dyDescent="0.2">
      <c r="D511" s="91"/>
      <c r="E511" s="91"/>
      <c r="F511" s="91"/>
      <c r="G511" s="91"/>
      <c r="H511" s="91"/>
      <c r="I511" s="95"/>
      <c r="J511" s="95"/>
      <c r="K511" s="95"/>
    </row>
    <row r="512" spans="4:11" x14ac:dyDescent="0.2">
      <c r="D512" s="91"/>
      <c r="E512" s="91"/>
      <c r="F512" s="91"/>
      <c r="G512" s="91"/>
      <c r="H512" s="91"/>
      <c r="I512" s="95"/>
      <c r="J512" s="95"/>
      <c r="K512" s="95"/>
    </row>
    <row r="513" spans="4:11" x14ac:dyDescent="0.2">
      <c r="D513" s="91"/>
      <c r="E513" s="91"/>
      <c r="F513" s="91"/>
      <c r="G513" s="91"/>
      <c r="H513" s="91"/>
      <c r="I513" s="95"/>
      <c r="J513" s="95"/>
      <c r="K513" s="95"/>
    </row>
    <row r="514" spans="4:11" x14ac:dyDescent="0.2">
      <c r="D514" s="91"/>
      <c r="E514" s="91"/>
      <c r="F514" s="91"/>
      <c r="G514" s="91"/>
      <c r="H514" s="91"/>
      <c r="I514" s="95"/>
      <c r="J514" s="95"/>
      <c r="K514" s="95"/>
    </row>
    <row r="515" spans="4:11" x14ac:dyDescent="0.2">
      <c r="D515" s="91"/>
      <c r="E515" s="91"/>
      <c r="F515" s="91"/>
      <c r="G515" s="91"/>
      <c r="H515" s="91"/>
      <c r="I515" s="95"/>
      <c r="J515" s="95"/>
      <c r="K515" s="95"/>
    </row>
    <row r="516" spans="4:11" x14ac:dyDescent="0.2">
      <c r="D516" s="91"/>
      <c r="E516" s="91"/>
      <c r="F516" s="91"/>
      <c r="G516" s="91"/>
      <c r="H516" s="91"/>
      <c r="I516" s="95"/>
      <c r="J516" s="95"/>
      <c r="K516" s="95"/>
    </row>
    <row r="517" spans="4:11" x14ac:dyDescent="0.2">
      <c r="D517" s="91"/>
      <c r="E517" s="91"/>
      <c r="F517" s="91"/>
      <c r="G517" s="91"/>
      <c r="H517" s="91"/>
      <c r="I517" s="95"/>
      <c r="J517" s="95"/>
      <c r="K517" s="95"/>
    </row>
    <row r="518" spans="4:11" x14ac:dyDescent="0.2">
      <c r="D518" s="91"/>
      <c r="E518" s="91"/>
      <c r="F518" s="91"/>
      <c r="G518" s="91"/>
      <c r="H518" s="91"/>
      <c r="I518" s="95"/>
      <c r="J518" s="95"/>
      <c r="K518" s="95"/>
    </row>
    <row r="519" spans="4:11" x14ac:dyDescent="0.2">
      <c r="D519" s="91"/>
      <c r="E519" s="91"/>
      <c r="F519" s="91"/>
      <c r="G519" s="91"/>
      <c r="H519" s="91"/>
      <c r="I519" s="95"/>
      <c r="J519" s="95"/>
      <c r="K519" s="95"/>
    </row>
    <row r="520" spans="4:11" x14ac:dyDescent="0.2">
      <c r="D520" s="91"/>
      <c r="E520" s="91"/>
      <c r="F520" s="91"/>
      <c r="G520" s="91"/>
      <c r="H520" s="91"/>
      <c r="I520" s="95"/>
      <c r="J520" s="95"/>
      <c r="K520" s="95"/>
    </row>
    <row r="521" spans="4:11" x14ac:dyDescent="0.2">
      <c r="D521" s="91"/>
      <c r="E521" s="91"/>
      <c r="F521" s="91"/>
      <c r="G521" s="91"/>
      <c r="H521" s="91"/>
      <c r="I521" s="95"/>
      <c r="J521" s="95"/>
      <c r="K521" s="95"/>
    </row>
    <row r="522" spans="4:11" x14ac:dyDescent="0.2">
      <c r="D522" s="91"/>
      <c r="E522" s="91"/>
      <c r="F522" s="91"/>
      <c r="G522" s="91"/>
      <c r="H522" s="91"/>
      <c r="I522" s="95"/>
      <c r="J522" s="95"/>
      <c r="K522" s="95"/>
    </row>
    <row r="523" spans="4:11" x14ac:dyDescent="0.2">
      <c r="D523" s="91"/>
      <c r="E523" s="91"/>
      <c r="F523" s="91"/>
      <c r="G523" s="91"/>
      <c r="H523" s="91"/>
      <c r="I523" s="95"/>
      <c r="J523" s="95"/>
      <c r="K523" s="95"/>
    </row>
    <row r="524" spans="4:11" x14ac:dyDescent="0.2">
      <c r="D524" s="91"/>
      <c r="E524" s="91"/>
      <c r="F524" s="91"/>
      <c r="G524" s="91"/>
      <c r="H524" s="91"/>
      <c r="I524" s="95"/>
      <c r="J524" s="95"/>
      <c r="K524" s="95"/>
    </row>
    <row r="525" spans="4:11" x14ac:dyDescent="0.2">
      <c r="D525" s="91"/>
      <c r="E525" s="91"/>
      <c r="F525" s="91"/>
      <c r="G525" s="91"/>
      <c r="H525" s="91"/>
      <c r="I525" s="95"/>
      <c r="J525" s="95"/>
      <c r="K525" s="95"/>
    </row>
    <row r="526" spans="4:11" x14ac:dyDescent="0.2">
      <c r="D526" s="91"/>
      <c r="E526" s="91"/>
      <c r="F526" s="91"/>
      <c r="G526" s="91"/>
      <c r="H526" s="91"/>
      <c r="I526" s="95"/>
      <c r="J526" s="95"/>
      <c r="K526" s="95"/>
    </row>
    <row r="527" spans="4:11" x14ac:dyDescent="0.2">
      <c r="D527" s="91"/>
      <c r="E527" s="91"/>
      <c r="F527" s="91"/>
      <c r="G527" s="91"/>
      <c r="H527" s="91"/>
      <c r="I527" s="95"/>
      <c r="J527" s="95"/>
      <c r="K527" s="95"/>
    </row>
    <row r="528" spans="4:11" x14ac:dyDescent="0.2">
      <c r="D528" s="91"/>
      <c r="E528" s="91"/>
      <c r="F528" s="91"/>
      <c r="G528" s="91"/>
      <c r="H528" s="91"/>
      <c r="I528" s="95"/>
      <c r="J528" s="95"/>
      <c r="K528" s="95"/>
    </row>
    <row r="529" spans="4:11" x14ac:dyDescent="0.2">
      <c r="D529" s="91"/>
      <c r="E529" s="91"/>
      <c r="F529" s="91"/>
      <c r="G529" s="91"/>
      <c r="H529" s="91"/>
      <c r="I529" s="95"/>
      <c r="J529" s="95"/>
      <c r="K529" s="95"/>
    </row>
    <row r="530" spans="4:11" x14ac:dyDescent="0.2">
      <c r="D530" s="91"/>
      <c r="E530" s="91"/>
      <c r="F530" s="91"/>
      <c r="G530" s="91"/>
      <c r="H530" s="91"/>
      <c r="I530" s="95"/>
      <c r="J530" s="95"/>
      <c r="K530" s="95"/>
    </row>
    <row r="531" spans="4:11" x14ac:dyDescent="0.2">
      <c r="D531" s="91"/>
      <c r="E531" s="91"/>
      <c r="F531" s="91"/>
      <c r="G531" s="91"/>
      <c r="H531" s="91"/>
      <c r="I531" s="95"/>
      <c r="J531" s="95"/>
      <c r="K531" s="95"/>
    </row>
    <row r="532" spans="4:11" x14ac:dyDescent="0.2">
      <c r="D532" s="91"/>
      <c r="E532" s="91"/>
      <c r="F532" s="91"/>
      <c r="G532" s="91"/>
      <c r="H532" s="91"/>
      <c r="I532" s="95"/>
      <c r="J532" s="95"/>
      <c r="K532" s="95"/>
    </row>
    <row r="533" spans="4:11" x14ac:dyDescent="0.2">
      <c r="D533" s="91"/>
      <c r="E533" s="91"/>
      <c r="F533" s="91"/>
      <c r="G533" s="91"/>
      <c r="H533" s="91"/>
      <c r="I533" s="95"/>
      <c r="J533" s="95"/>
      <c r="K533" s="95"/>
    </row>
    <row r="534" spans="4:11" x14ac:dyDescent="0.2">
      <c r="D534" s="91"/>
      <c r="E534" s="91"/>
      <c r="F534" s="91"/>
      <c r="G534" s="91"/>
      <c r="H534" s="91"/>
      <c r="I534" s="95"/>
      <c r="J534" s="95"/>
      <c r="K534" s="95"/>
    </row>
    <row r="535" spans="4:11" x14ac:dyDescent="0.2">
      <c r="D535" s="91"/>
      <c r="E535" s="91"/>
      <c r="F535" s="91"/>
      <c r="G535" s="91"/>
      <c r="H535" s="91"/>
      <c r="I535" s="95"/>
      <c r="J535" s="95"/>
      <c r="K535" s="95"/>
    </row>
    <row r="536" spans="4:11" x14ac:dyDescent="0.2">
      <c r="D536" s="91"/>
      <c r="E536" s="91"/>
      <c r="F536" s="91"/>
      <c r="G536" s="91"/>
      <c r="H536" s="91"/>
      <c r="I536" s="95"/>
      <c r="J536" s="95"/>
      <c r="K536" s="95"/>
    </row>
    <row r="537" spans="4:11" x14ac:dyDescent="0.2">
      <c r="D537" s="91"/>
      <c r="E537" s="91"/>
      <c r="F537" s="91"/>
      <c r="G537" s="91"/>
      <c r="H537" s="91"/>
      <c r="I537" s="95"/>
      <c r="J537" s="95"/>
      <c r="K537" s="95"/>
    </row>
    <row r="538" spans="4:11" x14ac:dyDescent="0.2">
      <c r="D538" s="91"/>
      <c r="E538" s="91"/>
      <c r="F538" s="91"/>
      <c r="G538" s="91"/>
      <c r="H538" s="91"/>
      <c r="I538" s="95"/>
      <c r="J538" s="95"/>
      <c r="K538" s="95"/>
    </row>
    <row r="539" spans="4:11" x14ac:dyDescent="0.2">
      <c r="D539" s="91"/>
      <c r="E539" s="91"/>
      <c r="F539" s="91"/>
      <c r="G539" s="91"/>
      <c r="H539" s="91"/>
      <c r="I539" s="95"/>
      <c r="J539" s="95"/>
      <c r="K539" s="95"/>
    </row>
    <row r="540" spans="4:11" x14ac:dyDescent="0.2">
      <c r="D540" s="91"/>
      <c r="E540" s="91"/>
      <c r="F540" s="91"/>
      <c r="G540" s="91"/>
      <c r="H540" s="91"/>
      <c r="I540" s="95"/>
      <c r="J540" s="95"/>
      <c r="K540" s="95"/>
    </row>
    <row r="541" spans="4:11" x14ac:dyDescent="0.2">
      <c r="D541" s="91"/>
      <c r="E541" s="91"/>
      <c r="F541" s="91"/>
      <c r="G541" s="91"/>
      <c r="H541" s="91"/>
      <c r="I541" s="95"/>
      <c r="J541" s="95"/>
      <c r="K541" s="95"/>
    </row>
    <row r="542" spans="4:11" x14ac:dyDescent="0.2">
      <c r="D542" s="91"/>
      <c r="E542" s="91"/>
      <c r="F542" s="91"/>
      <c r="G542" s="91"/>
      <c r="H542" s="91"/>
      <c r="I542" s="95"/>
      <c r="J542" s="95"/>
      <c r="K542" s="95"/>
    </row>
    <row r="543" spans="4:11" x14ac:dyDescent="0.2">
      <c r="D543" s="91"/>
      <c r="E543" s="91"/>
      <c r="F543" s="91"/>
      <c r="G543" s="91"/>
      <c r="H543" s="91"/>
      <c r="I543" s="95"/>
      <c r="J543" s="95"/>
      <c r="K543" s="95"/>
    </row>
    <row r="544" spans="4:11" x14ac:dyDescent="0.2">
      <c r="D544" s="91"/>
      <c r="E544" s="91"/>
      <c r="F544" s="91"/>
      <c r="G544" s="91"/>
      <c r="H544" s="91"/>
      <c r="I544" s="95"/>
      <c r="J544" s="95"/>
      <c r="K544" s="95"/>
    </row>
    <row r="545" spans="4:11" x14ac:dyDescent="0.2">
      <c r="D545" s="91"/>
      <c r="E545" s="91"/>
      <c r="F545" s="91"/>
      <c r="G545" s="91"/>
      <c r="H545" s="91"/>
      <c r="I545" s="95"/>
      <c r="J545" s="95"/>
      <c r="K545" s="95"/>
    </row>
    <row r="546" spans="4:11" x14ac:dyDescent="0.2">
      <c r="D546" s="91"/>
      <c r="E546" s="91"/>
      <c r="F546" s="91"/>
      <c r="G546" s="91"/>
      <c r="H546" s="91"/>
      <c r="I546" s="95"/>
      <c r="J546" s="95"/>
      <c r="K546" s="95"/>
    </row>
    <row r="547" spans="4:11" x14ac:dyDescent="0.2">
      <c r="D547" s="91"/>
      <c r="E547" s="91"/>
      <c r="F547" s="91"/>
      <c r="G547" s="91"/>
      <c r="H547" s="91"/>
      <c r="I547" s="95"/>
      <c r="J547" s="95"/>
      <c r="K547" s="95"/>
    </row>
    <row r="548" spans="4:11" x14ac:dyDescent="0.2">
      <c r="D548" s="91"/>
      <c r="E548" s="91"/>
      <c r="F548" s="91"/>
      <c r="G548" s="91"/>
      <c r="H548" s="91"/>
      <c r="I548" s="95"/>
      <c r="J548" s="95"/>
      <c r="K548" s="95"/>
    </row>
    <row r="549" spans="4:11" x14ac:dyDescent="0.2">
      <c r="D549" s="91"/>
      <c r="E549" s="91"/>
      <c r="F549" s="91"/>
      <c r="G549" s="91"/>
      <c r="H549" s="91"/>
      <c r="I549" s="95"/>
      <c r="J549" s="95"/>
      <c r="K549" s="95"/>
    </row>
    <row r="550" spans="4:11" x14ac:dyDescent="0.2">
      <c r="D550" s="91"/>
      <c r="E550" s="91"/>
      <c r="F550" s="91"/>
      <c r="G550" s="91"/>
      <c r="H550" s="91"/>
      <c r="I550" s="95"/>
      <c r="J550" s="95"/>
      <c r="K550" s="95"/>
    </row>
    <row r="551" spans="4:11" x14ac:dyDescent="0.2">
      <c r="D551" s="91"/>
      <c r="E551" s="91"/>
      <c r="F551" s="91"/>
      <c r="G551" s="91"/>
      <c r="H551" s="91"/>
      <c r="I551" s="95"/>
      <c r="J551" s="95"/>
      <c r="K551" s="95"/>
    </row>
    <row r="552" spans="4:11" x14ac:dyDescent="0.2">
      <c r="D552" s="91"/>
      <c r="E552" s="91"/>
      <c r="F552" s="91"/>
      <c r="G552" s="91"/>
      <c r="H552" s="91"/>
      <c r="I552" s="95"/>
      <c r="J552" s="95"/>
      <c r="K552" s="95"/>
    </row>
    <row r="553" spans="4:11" x14ac:dyDescent="0.2">
      <c r="D553" s="91"/>
      <c r="E553" s="91"/>
      <c r="F553" s="91"/>
      <c r="G553" s="91"/>
      <c r="H553" s="91"/>
      <c r="I553" s="95"/>
      <c r="J553" s="95"/>
      <c r="K553" s="95"/>
    </row>
    <row r="554" spans="4:11" x14ac:dyDescent="0.2">
      <c r="D554" s="91"/>
      <c r="E554" s="91"/>
      <c r="F554" s="91"/>
      <c r="G554" s="91"/>
      <c r="H554" s="91"/>
      <c r="I554" s="95"/>
      <c r="J554" s="95"/>
      <c r="K554" s="95"/>
    </row>
    <row r="555" spans="4:11" x14ac:dyDescent="0.2">
      <c r="D555" s="91"/>
      <c r="E555" s="91"/>
      <c r="F555" s="91"/>
      <c r="G555" s="91"/>
      <c r="H555" s="91"/>
      <c r="I555" s="95"/>
      <c r="J555" s="95"/>
      <c r="K555" s="95"/>
    </row>
    <row r="556" spans="4:11" x14ac:dyDescent="0.2">
      <c r="D556" s="91"/>
      <c r="E556" s="91"/>
      <c r="F556" s="91"/>
      <c r="G556" s="91"/>
      <c r="H556" s="91"/>
      <c r="I556" s="95"/>
      <c r="J556" s="95"/>
      <c r="K556" s="95"/>
    </row>
    <row r="557" spans="4:11" x14ac:dyDescent="0.2">
      <c r="D557" s="91"/>
      <c r="E557" s="91"/>
      <c r="F557" s="91"/>
      <c r="G557" s="91"/>
      <c r="H557" s="91"/>
      <c r="I557" s="95"/>
      <c r="J557" s="95"/>
      <c r="K557" s="95"/>
    </row>
    <row r="558" spans="4:11" x14ac:dyDescent="0.2">
      <c r="D558" s="91"/>
      <c r="E558" s="91"/>
      <c r="F558" s="91"/>
      <c r="G558" s="91"/>
      <c r="H558" s="91"/>
      <c r="I558" s="95"/>
      <c r="J558" s="95"/>
      <c r="K558" s="95"/>
    </row>
    <row r="559" spans="4:11" x14ac:dyDescent="0.2">
      <c r="D559" s="91"/>
      <c r="E559" s="91"/>
      <c r="F559" s="91"/>
      <c r="G559" s="91"/>
      <c r="H559" s="91"/>
      <c r="I559" s="95"/>
      <c r="J559" s="95"/>
      <c r="K559" s="95"/>
    </row>
    <row r="560" spans="4:11" x14ac:dyDescent="0.2">
      <c r="D560" s="91"/>
      <c r="E560" s="91"/>
      <c r="F560" s="91"/>
      <c r="G560" s="91"/>
      <c r="H560" s="91"/>
      <c r="I560" s="95"/>
      <c r="J560" s="95"/>
      <c r="K560" s="95"/>
    </row>
    <row r="561" spans="4:11" x14ac:dyDescent="0.2">
      <c r="D561" s="91"/>
      <c r="E561" s="91"/>
      <c r="F561" s="91"/>
      <c r="G561" s="91"/>
      <c r="H561" s="91"/>
      <c r="I561" s="95"/>
      <c r="J561" s="95"/>
      <c r="K561" s="95"/>
    </row>
    <row r="562" spans="4:11" x14ac:dyDescent="0.2">
      <c r="D562" s="91"/>
      <c r="E562" s="91"/>
      <c r="F562" s="91"/>
      <c r="G562" s="91"/>
      <c r="H562" s="91"/>
      <c r="I562" s="95"/>
      <c r="J562" s="95"/>
      <c r="K562" s="95"/>
    </row>
    <row r="563" spans="4:11" x14ac:dyDescent="0.2">
      <c r="D563" s="91"/>
      <c r="E563" s="91"/>
      <c r="F563" s="91"/>
      <c r="G563" s="91"/>
      <c r="H563" s="91"/>
      <c r="I563" s="95"/>
      <c r="J563" s="95"/>
      <c r="K563" s="95"/>
    </row>
    <row r="564" spans="4:11" x14ac:dyDescent="0.2">
      <c r="D564" s="91"/>
      <c r="E564" s="91"/>
      <c r="F564" s="91"/>
      <c r="G564" s="91"/>
      <c r="H564" s="91"/>
      <c r="I564" s="95"/>
      <c r="J564" s="95"/>
      <c r="K564" s="95"/>
    </row>
    <row r="565" spans="4:11" x14ac:dyDescent="0.2">
      <c r="D565" s="91"/>
      <c r="E565" s="91"/>
      <c r="F565" s="91"/>
      <c r="G565" s="91"/>
      <c r="H565" s="91"/>
      <c r="I565" s="95"/>
      <c r="J565" s="95"/>
      <c r="K565" s="95"/>
    </row>
    <row r="566" spans="4:11" x14ac:dyDescent="0.2">
      <c r="D566" s="91"/>
      <c r="E566" s="91"/>
      <c r="F566" s="91"/>
      <c r="G566" s="91"/>
      <c r="H566" s="91"/>
      <c r="I566" s="95"/>
      <c r="J566" s="95"/>
      <c r="K566" s="95"/>
    </row>
    <row r="567" spans="4:11" x14ac:dyDescent="0.2">
      <c r="D567" s="91"/>
      <c r="E567" s="91"/>
      <c r="F567" s="91"/>
      <c r="G567" s="91"/>
      <c r="H567" s="91"/>
      <c r="I567" s="95"/>
      <c r="J567" s="95"/>
      <c r="K567" s="95"/>
    </row>
    <row r="568" spans="4:11" x14ac:dyDescent="0.2">
      <c r="D568" s="91"/>
      <c r="E568" s="91"/>
      <c r="F568" s="91"/>
      <c r="G568" s="91"/>
      <c r="H568" s="91"/>
      <c r="I568" s="95"/>
      <c r="J568" s="95"/>
      <c r="K568" s="95"/>
    </row>
    <row r="569" spans="4:11" x14ac:dyDescent="0.2">
      <c r="D569" s="91"/>
      <c r="E569" s="91"/>
      <c r="F569" s="91"/>
      <c r="G569" s="91"/>
      <c r="H569" s="91"/>
      <c r="I569" s="95"/>
      <c r="J569" s="95"/>
      <c r="K569" s="95"/>
    </row>
    <row r="570" spans="4:11" x14ac:dyDescent="0.2">
      <c r="D570" s="91"/>
      <c r="E570" s="91"/>
      <c r="F570" s="91"/>
      <c r="G570" s="91"/>
      <c r="H570" s="91"/>
      <c r="I570" s="95"/>
      <c r="J570" s="95"/>
      <c r="K570" s="95"/>
    </row>
    <row r="571" spans="4:11" x14ac:dyDescent="0.2">
      <c r="D571" s="91"/>
      <c r="E571" s="91"/>
      <c r="F571" s="91"/>
      <c r="G571" s="91"/>
      <c r="H571" s="91"/>
      <c r="I571" s="95"/>
      <c r="J571" s="95"/>
      <c r="K571" s="95"/>
    </row>
    <row r="572" spans="4:11" x14ac:dyDescent="0.2">
      <c r="D572" s="91"/>
      <c r="E572" s="91"/>
      <c r="F572" s="91"/>
      <c r="G572" s="91"/>
      <c r="H572" s="91"/>
      <c r="I572" s="95"/>
      <c r="J572" s="95"/>
      <c r="K572" s="95"/>
    </row>
    <row r="573" spans="4:11" x14ac:dyDescent="0.2">
      <c r="D573" s="91"/>
      <c r="E573" s="91"/>
      <c r="F573" s="91"/>
      <c r="G573" s="91"/>
      <c r="H573" s="91"/>
      <c r="I573" s="95"/>
      <c r="J573" s="95"/>
      <c r="K573" s="95"/>
    </row>
    <row r="574" spans="4:11" x14ac:dyDescent="0.2">
      <c r="D574" s="91"/>
      <c r="E574" s="91"/>
      <c r="F574" s="91"/>
      <c r="G574" s="91"/>
      <c r="H574" s="91"/>
      <c r="I574" s="95"/>
      <c r="J574" s="95"/>
      <c r="K574" s="95"/>
    </row>
    <row r="575" spans="4:11" x14ac:dyDescent="0.2">
      <c r="D575" s="91"/>
      <c r="E575" s="91"/>
      <c r="F575" s="91"/>
      <c r="G575" s="91"/>
      <c r="H575" s="91"/>
      <c r="I575" s="95"/>
      <c r="J575" s="95"/>
      <c r="K575" s="95"/>
    </row>
    <row r="576" spans="4:11" x14ac:dyDescent="0.2">
      <c r="D576" s="91"/>
      <c r="E576" s="91"/>
      <c r="F576" s="91"/>
      <c r="G576" s="91"/>
      <c r="H576" s="91"/>
      <c r="I576" s="95"/>
      <c r="J576" s="95"/>
      <c r="K576" s="95"/>
    </row>
    <row r="577" spans="4:11" x14ac:dyDescent="0.2">
      <c r="D577" s="91"/>
      <c r="E577" s="91"/>
      <c r="F577" s="91"/>
      <c r="G577" s="91"/>
      <c r="H577" s="91"/>
      <c r="I577" s="95"/>
      <c r="J577" s="95"/>
      <c r="K577" s="95"/>
    </row>
    <row r="578" spans="4:11" x14ac:dyDescent="0.2">
      <c r="D578" s="91"/>
      <c r="E578" s="91"/>
      <c r="F578" s="91"/>
      <c r="G578" s="91"/>
      <c r="H578" s="91"/>
      <c r="I578" s="95"/>
      <c r="J578" s="95"/>
      <c r="K578" s="95"/>
    </row>
    <row r="579" spans="4:11" x14ac:dyDescent="0.2">
      <c r="D579" s="91"/>
      <c r="E579" s="91"/>
      <c r="F579" s="91"/>
      <c r="G579" s="91"/>
      <c r="H579" s="91"/>
      <c r="I579" s="95"/>
      <c r="J579" s="95"/>
      <c r="K579" s="95"/>
    </row>
    <row r="580" spans="4:11" x14ac:dyDescent="0.2">
      <c r="D580" s="91"/>
      <c r="E580" s="91"/>
      <c r="F580" s="91"/>
      <c r="G580" s="91"/>
      <c r="H580" s="91"/>
      <c r="I580" s="95"/>
      <c r="J580" s="95"/>
      <c r="K580" s="95"/>
    </row>
    <row r="581" spans="4:11" x14ac:dyDescent="0.2">
      <c r="D581" s="91"/>
      <c r="E581" s="91"/>
      <c r="F581" s="91"/>
      <c r="G581" s="91"/>
      <c r="H581" s="91"/>
      <c r="I581" s="95"/>
      <c r="J581" s="95"/>
      <c r="K581" s="95"/>
    </row>
    <row r="582" spans="4:11" x14ac:dyDescent="0.2">
      <c r="D582" s="91"/>
      <c r="E582" s="91"/>
      <c r="F582" s="91"/>
      <c r="G582" s="91"/>
      <c r="H582" s="91"/>
      <c r="I582" s="95"/>
      <c r="J582" s="95"/>
      <c r="K582" s="95"/>
    </row>
    <row r="583" spans="4:11" x14ac:dyDescent="0.2">
      <c r="D583" s="91"/>
      <c r="E583" s="91"/>
      <c r="F583" s="91"/>
      <c r="G583" s="91"/>
      <c r="H583" s="91"/>
      <c r="I583" s="95"/>
      <c r="J583" s="95"/>
      <c r="K583" s="95"/>
    </row>
    <row r="584" spans="4:11" x14ac:dyDescent="0.2">
      <c r="D584" s="91"/>
      <c r="E584" s="91"/>
      <c r="F584" s="91"/>
      <c r="G584" s="91"/>
      <c r="H584" s="91"/>
      <c r="I584" s="95"/>
      <c r="J584" s="95"/>
      <c r="K584" s="95"/>
    </row>
    <row r="585" spans="4:11" x14ac:dyDescent="0.2">
      <c r="D585" s="91"/>
      <c r="E585" s="91"/>
      <c r="F585" s="91"/>
      <c r="G585" s="91"/>
      <c r="H585" s="91"/>
      <c r="I585" s="95"/>
      <c r="J585" s="95"/>
      <c r="K585" s="95"/>
    </row>
    <row r="586" spans="4:11" x14ac:dyDescent="0.2">
      <c r="D586" s="91"/>
      <c r="E586" s="91"/>
      <c r="F586" s="91"/>
      <c r="G586" s="91"/>
      <c r="H586" s="91"/>
      <c r="I586" s="95"/>
      <c r="J586" s="95"/>
      <c r="K586" s="95"/>
    </row>
    <row r="587" spans="4:11" x14ac:dyDescent="0.2">
      <c r="D587" s="91"/>
      <c r="E587" s="91"/>
      <c r="F587" s="91"/>
      <c r="G587" s="91"/>
      <c r="H587" s="91"/>
      <c r="I587" s="95"/>
      <c r="J587" s="95"/>
      <c r="K587" s="95"/>
    </row>
    <row r="588" spans="4:11" x14ac:dyDescent="0.2">
      <c r="D588" s="91"/>
      <c r="E588" s="91"/>
      <c r="F588" s="91"/>
      <c r="G588" s="91"/>
      <c r="H588" s="91"/>
      <c r="I588" s="95"/>
      <c r="J588" s="95"/>
      <c r="K588" s="95"/>
    </row>
    <row r="589" spans="4:11" x14ac:dyDescent="0.2">
      <c r="D589" s="91"/>
      <c r="E589" s="91"/>
      <c r="F589" s="91"/>
      <c r="G589" s="91"/>
      <c r="H589" s="91"/>
      <c r="I589" s="95"/>
      <c r="J589" s="95"/>
      <c r="K589" s="95"/>
    </row>
    <row r="590" spans="4:11" x14ac:dyDescent="0.2">
      <c r="D590" s="91"/>
      <c r="E590" s="91"/>
      <c r="F590" s="91"/>
      <c r="G590" s="91"/>
      <c r="H590" s="91"/>
      <c r="I590" s="95"/>
      <c r="J590" s="95"/>
      <c r="K590" s="95"/>
    </row>
    <row r="591" spans="4:11" x14ac:dyDescent="0.2">
      <c r="D591" s="91"/>
      <c r="E591" s="91"/>
      <c r="F591" s="91"/>
      <c r="G591" s="91"/>
      <c r="H591" s="91"/>
      <c r="I591" s="95"/>
      <c r="J591" s="95"/>
      <c r="K591" s="95"/>
    </row>
    <row r="592" spans="4:11" x14ac:dyDescent="0.2">
      <c r="D592" s="91"/>
      <c r="E592" s="91"/>
      <c r="F592" s="91"/>
      <c r="G592" s="91"/>
      <c r="H592" s="91"/>
      <c r="I592" s="95"/>
      <c r="J592" s="95"/>
      <c r="K592" s="95"/>
    </row>
    <row r="593" spans="4:11" x14ac:dyDescent="0.2">
      <c r="D593" s="91"/>
      <c r="E593" s="91"/>
      <c r="F593" s="91"/>
      <c r="G593" s="91"/>
      <c r="H593" s="91"/>
      <c r="I593" s="95"/>
      <c r="J593" s="95"/>
      <c r="K593" s="95"/>
    </row>
    <row r="594" spans="4:11" x14ac:dyDescent="0.2">
      <c r="D594" s="91"/>
      <c r="E594" s="91"/>
      <c r="F594" s="91"/>
      <c r="G594" s="91"/>
      <c r="H594" s="91"/>
      <c r="I594" s="95"/>
      <c r="J594" s="95"/>
      <c r="K594" s="95"/>
    </row>
    <row r="595" spans="4:11" x14ac:dyDescent="0.2">
      <c r="D595" s="91"/>
      <c r="E595" s="91"/>
      <c r="F595" s="91"/>
      <c r="G595" s="91"/>
      <c r="H595" s="91"/>
      <c r="I595" s="95"/>
      <c r="J595" s="95"/>
      <c r="K595" s="95"/>
    </row>
    <row r="596" spans="4:11" x14ac:dyDescent="0.2">
      <c r="D596" s="91"/>
      <c r="E596" s="91"/>
      <c r="F596" s="91"/>
      <c r="G596" s="91"/>
      <c r="H596" s="91"/>
      <c r="I596" s="95"/>
      <c r="J596" s="95"/>
      <c r="K596" s="95"/>
    </row>
    <row r="597" spans="4:11" x14ac:dyDescent="0.2">
      <c r="D597" s="91"/>
      <c r="E597" s="91"/>
      <c r="F597" s="91"/>
      <c r="G597" s="91"/>
      <c r="H597" s="91"/>
      <c r="I597" s="95"/>
      <c r="J597" s="95"/>
      <c r="K597" s="95"/>
    </row>
    <row r="598" spans="4:11" x14ac:dyDescent="0.2">
      <c r="D598" s="91"/>
      <c r="E598" s="91"/>
      <c r="F598" s="91"/>
      <c r="G598" s="91"/>
      <c r="H598" s="91"/>
      <c r="I598" s="95"/>
      <c r="J598" s="95"/>
      <c r="K598" s="95"/>
    </row>
    <row r="599" spans="4:11" x14ac:dyDescent="0.2">
      <c r="D599" s="91"/>
      <c r="E599" s="91"/>
      <c r="F599" s="91"/>
      <c r="G599" s="91"/>
      <c r="H599" s="91"/>
      <c r="I599" s="95"/>
      <c r="J599" s="95"/>
      <c r="K599" s="95"/>
    </row>
    <row r="600" spans="4:11" x14ac:dyDescent="0.2">
      <c r="D600" s="91"/>
      <c r="E600" s="91"/>
      <c r="F600" s="91"/>
      <c r="G600" s="91"/>
      <c r="H600" s="91"/>
      <c r="I600" s="95"/>
      <c r="J600" s="95"/>
      <c r="K600" s="95"/>
    </row>
    <row r="601" spans="4:11" x14ac:dyDescent="0.2">
      <c r="D601" s="91"/>
      <c r="E601" s="91"/>
      <c r="F601" s="91"/>
      <c r="G601" s="91"/>
      <c r="H601" s="91"/>
      <c r="I601" s="95"/>
      <c r="J601" s="95"/>
      <c r="K601" s="95"/>
    </row>
    <row r="602" spans="4:11" x14ac:dyDescent="0.2">
      <c r="D602" s="91"/>
      <c r="E602" s="91"/>
      <c r="F602" s="91"/>
      <c r="G602" s="91"/>
      <c r="H602" s="91"/>
      <c r="I602" s="95"/>
      <c r="J602" s="95"/>
      <c r="K602" s="95"/>
    </row>
    <row r="603" spans="4:11" x14ac:dyDescent="0.2">
      <c r="D603" s="91"/>
      <c r="E603" s="91"/>
      <c r="F603" s="91"/>
      <c r="G603" s="91"/>
      <c r="H603" s="91"/>
      <c r="I603" s="95"/>
      <c r="J603" s="95"/>
      <c r="K603" s="95"/>
    </row>
    <row r="604" spans="4:11" x14ac:dyDescent="0.2">
      <c r="D604" s="91"/>
      <c r="E604" s="91"/>
      <c r="F604" s="91"/>
      <c r="G604" s="91"/>
      <c r="H604" s="91"/>
      <c r="I604" s="95"/>
      <c r="J604" s="95"/>
      <c r="K604" s="95"/>
    </row>
    <row r="605" spans="4:11" x14ac:dyDescent="0.2">
      <c r="D605" s="91"/>
      <c r="E605" s="91"/>
      <c r="F605" s="91"/>
      <c r="G605" s="91"/>
      <c r="H605" s="91"/>
      <c r="I605" s="95"/>
      <c r="J605" s="95"/>
      <c r="K605" s="95"/>
    </row>
    <row r="606" spans="4:11" x14ac:dyDescent="0.2">
      <c r="D606" s="91"/>
      <c r="E606" s="91"/>
      <c r="F606" s="91"/>
      <c r="G606" s="91"/>
      <c r="H606" s="91"/>
      <c r="I606" s="95"/>
      <c r="J606" s="95"/>
      <c r="K606" s="95"/>
    </row>
    <row r="607" spans="4:11" x14ac:dyDescent="0.2">
      <c r="D607" s="91"/>
      <c r="E607" s="91"/>
      <c r="F607" s="91"/>
      <c r="G607" s="91"/>
      <c r="H607" s="91"/>
      <c r="I607" s="95"/>
      <c r="J607" s="95"/>
      <c r="K607" s="95"/>
    </row>
    <row r="608" spans="4:11" x14ac:dyDescent="0.2">
      <c r="D608" s="91"/>
      <c r="E608" s="91"/>
      <c r="F608" s="91"/>
      <c r="G608" s="91"/>
      <c r="H608" s="91"/>
      <c r="I608" s="95"/>
      <c r="J608" s="95"/>
      <c r="K608" s="95"/>
    </row>
    <row r="609" spans="4:11" x14ac:dyDescent="0.2">
      <c r="D609" s="91"/>
      <c r="E609" s="91"/>
      <c r="F609" s="91"/>
      <c r="G609" s="91"/>
      <c r="H609" s="91"/>
      <c r="I609" s="95"/>
      <c r="J609" s="95"/>
      <c r="K609" s="95"/>
    </row>
    <row r="610" spans="4:11" x14ac:dyDescent="0.2">
      <c r="D610" s="91"/>
      <c r="E610" s="91"/>
      <c r="F610" s="91"/>
      <c r="G610" s="91"/>
      <c r="H610" s="91"/>
      <c r="I610" s="95"/>
      <c r="J610" s="95"/>
      <c r="K610" s="95"/>
    </row>
    <row r="611" spans="4:11" x14ac:dyDescent="0.2">
      <c r="D611" s="91"/>
      <c r="E611" s="91"/>
      <c r="F611" s="91"/>
      <c r="G611" s="91"/>
      <c r="H611" s="91"/>
      <c r="I611" s="95"/>
      <c r="J611" s="95"/>
      <c r="K611" s="95"/>
    </row>
    <row r="612" spans="4:11" x14ac:dyDescent="0.2">
      <c r="D612" s="91"/>
      <c r="E612" s="91"/>
      <c r="F612" s="91"/>
      <c r="G612" s="91"/>
      <c r="H612" s="91"/>
      <c r="I612" s="95"/>
      <c r="J612" s="95"/>
      <c r="K612" s="95"/>
    </row>
    <row r="613" spans="4:11" x14ac:dyDescent="0.2">
      <c r="D613" s="91"/>
      <c r="E613" s="91"/>
      <c r="F613" s="91"/>
      <c r="G613" s="91"/>
      <c r="H613" s="91"/>
      <c r="I613" s="95"/>
      <c r="J613" s="95"/>
      <c r="K613" s="95"/>
    </row>
    <row r="614" spans="4:11" x14ac:dyDescent="0.2">
      <c r="D614" s="91"/>
      <c r="E614" s="91"/>
      <c r="F614" s="91"/>
      <c r="G614" s="91"/>
      <c r="H614" s="91"/>
      <c r="I614" s="95"/>
      <c r="J614" s="95"/>
      <c r="K614" s="95"/>
    </row>
    <row r="615" spans="4:11" x14ac:dyDescent="0.2">
      <c r="D615" s="91"/>
      <c r="E615" s="91"/>
      <c r="F615" s="91"/>
      <c r="G615" s="91"/>
      <c r="H615" s="91"/>
      <c r="I615" s="95"/>
      <c r="J615" s="95"/>
      <c r="K615" s="95"/>
    </row>
    <row r="616" spans="4:11" x14ac:dyDescent="0.2">
      <c r="D616" s="91"/>
      <c r="E616" s="91"/>
      <c r="F616" s="91"/>
      <c r="G616" s="91"/>
      <c r="H616" s="91"/>
      <c r="I616" s="95"/>
      <c r="J616" s="95"/>
      <c r="K616" s="95"/>
    </row>
    <row r="617" spans="4:11" x14ac:dyDescent="0.2">
      <c r="D617" s="91"/>
      <c r="E617" s="91"/>
      <c r="F617" s="91"/>
      <c r="G617" s="91"/>
      <c r="H617" s="91"/>
      <c r="I617" s="95"/>
      <c r="J617" s="95"/>
      <c r="K617" s="95"/>
    </row>
    <row r="618" spans="4:11" x14ac:dyDescent="0.2">
      <c r="D618" s="91"/>
      <c r="E618" s="91"/>
      <c r="F618" s="91"/>
      <c r="G618" s="91"/>
      <c r="H618" s="91"/>
      <c r="I618" s="95"/>
      <c r="J618" s="95"/>
      <c r="K618" s="95"/>
    </row>
    <row r="619" spans="4:11" x14ac:dyDescent="0.2">
      <c r="D619" s="91"/>
      <c r="E619" s="91"/>
      <c r="F619" s="91"/>
      <c r="G619" s="91"/>
      <c r="H619" s="91"/>
      <c r="I619" s="95"/>
      <c r="J619" s="95"/>
      <c r="K619" s="95"/>
    </row>
    <row r="620" spans="4:11" x14ac:dyDescent="0.2">
      <c r="D620" s="91"/>
      <c r="E620" s="91"/>
      <c r="F620" s="91"/>
      <c r="G620" s="91"/>
      <c r="H620" s="91"/>
      <c r="I620" s="95"/>
      <c r="J620" s="95"/>
      <c r="K620" s="95"/>
    </row>
    <row r="621" spans="4:11" x14ac:dyDescent="0.2">
      <c r="D621" s="91"/>
      <c r="E621" s="91"/>
      <c r="F621" s="91"/>
      <c r="G621" s="91"/>
      <c r="H621" s="91"/>
      <c r="I621" s="95"/>
      <c r="J621" s="95"/>
      <c r="K621" s="95"/>
    </row>
    <row r="622" spans="4:11" x14ac:dyDescent="0.2">
      <c r="D622" s="91"/>
      <c r="E622" s="91"/>
      <c r="F622" s="91"/>
      <c r="G622" s="91"/>
      <c r="H622" s="91"/>
      <c r="I622" s="95"/>
      <c r="J622" s="95"/>
      <c r="K622" s="95"/>
    </row>
    <row r="623" spans="4:11" x14ac:dyDescent="0.2">
      <c r="D623" s="91"/>
      <c r="E623" s="91"/>
      <c r="F623" s="91"/>
      <c r="G623" s="91"/>
      <c r="H623" s="91"/>
      <c r="I623" s="95"/>
      <c r="J623" s="95"/>
      <c r="K623" s="95"/>
    </row>
    <row r="624" spans="4:11" x14ac:dyDescent="0.2">
      <c r="D624" s="91"/>
      <c r="E624" s="91"/>
      <c r="F624" s="91"/>
      <c r="G624" s="91"/>
      <c r="H624" s="91"/>
      <c r="I624" s="95"/>
      <c r="J624" s="95"/>
      <c r="K624" s="95"/>
    </row>
    <row r="625" spans="4:11" x14ac:dyDescent="0.2">
      <c r="D625" s="91"/>
      <c r="E625" s="91"/>
      <c r="F625" s="91"/>
      <c r="G625" s="91"/>
      <c r="H625" s="91"/>
      <c r="I625" s="95"/>
      <c r="J625" s="95"/>
      <c r="K625" s="95"/>
    </row>
    <row r="626" spans="4:11" x14ac:dyDescent="0.2">
      <c r="D626" s="91"/>
      <c r="E626" s="91"/>
      <c r="F626" s="91"/>
      <c r="G626" s="91"/>
      <c r="H626" s="91"/>
      <c r="I626" s="95"/>
      <c r="J626" s="95"/>
      <c r="K626" s="95"/>
    </row>
    <row r="627" spans="4:11" x14ac:dyDescent="0.2">
      <c r="D627" s="91"/>
      <c r="E627" s="91"/>
      <c r="F627" s="91"/>
      <c r="G627" s="91"/>
      <c r="H627" s="91"/>
      <c r="I627" s="95"/>
      <c r="J627" s="95"/>
      <c r="K627" s="95"/>
    </row>
    <row r="628" spans="4:11" x14ac:dyDescent="0.2">
      <c r="D628" s="91"/>
      <c r="E628" s="91"/>
      <c r="F628" s="91"/>
      <c r="G628" s="91"/>
      <c r="H628" s="91"/>
      <c r="I628" s="95"/>
      <c r="J628" s="95"/>
      <c r="K628" s="95"/>
    </row>
    <row r="629" spans="4:11" x14ac:dyDescent="0.2">
      <c r="D629" s="91"/>
      <c r="E629" s="91"/>
      <c r="F629" s="91"/>
      <c r="G629" s="91"/>
      <c r="H629" s="91"/>
      <c r="I629" s="95"/>
      <c r="J629" s="95"/>
      <c r="K629" s="95"/>
    </row>
    <row r="630" spans="4:11" x14ac:dyDescent="0.2">
      <c r="D630" s="91"/>
      <c r="E630" s="91"/>
      <c r="F630" s="91"/>
      <c r="G630" s="91"/>
      <c r="H630" s="91"/>
      <c r="I630" s="95"/>
      <c r="J630" s="95"/>
      <c r="K630" s="95"/>
    </row>
    <row r="631" spans="4:11" x14ac:dyDescent="0.2">
      <c r="D631" s="91"/>
      <c r="E631" s="91"/>
      <c r="F631" s="91"/>
      <c r="G631" s="91"/>
      <c r="H631" s="91"/>
      <c r="I631" s="95"/>
      <c r="J631" s="95"/>
      <c r="K631" s="95"/>
    </row>
    <row r="632" spans="4:11" x14ac:dyDescent="0.2">
      <c r="D632" s="91"/>
      <c r="E632" s="91"/>
      <c r="F632" s="91"/>
      <c r="G632" s="91"/>
      <c r="H632" s="91"/>
      <c r="I632" s="95"/>
      <c r="J632" s="95"/>
      <c r="K632" s="95"/>
    </row>
    <row r="633" spans="4:11" x14ac:dyDescent="0.2">
      <c r="D633" s="91"/>
      <c r="E633" s="91"/>
      <c r="F633" s="91"/>
      <c r="G633" s="91"/>
      <c r="H633" s="91"/>
      <c r="I633" s="95"/>
      <c r="J633" s="95"/>
      <c r="K633" s="95"/>
    </row>
    <row r="634" spans="4:11" x14ac:dyDescent="0.2">
      <c r="D634" s="91"/>
      <c r="E634" s="91"/>
      <c r="F634" s="91"/>
      <c r="G634" s="91"/>
      <c r="H634" s="91"/>
      <c r="I634" s="95"/>
      <c r="J634" s="95"/>
      <c r="K634" s="95"/>
    </row>
    <row r="635" spans="4:11" x14ac:dyDescent="0.2">
      <c r="D635" s="91"/>
      <c r="E635" s="91"/>
      <c r="F635" s="91"/>
      <c r="G635" s="91"/>
      <c r="H635" s="91"/>
      <c r="I635" s="95"/>
      <c r="J635" s="95"/>
      <c r="K635" s="95"/>
    </row>
    <row r="636" spans="4:11" x14ac:dyDescent="0.2">
      <c r="D636" s="91"/>
      <c r="E636" s="91"/>
      <c r="F636" s="91"/>
      <c r="G636" s="91"/>
      <c r="H636" s="91"/>
      <c r="I636" s="95"/>
      <c r="J636" s="95"/>
      <c r="K636" s="95"/>
    </row>
    <row r="637" spans="4:11" x14ac:dyDescent="0.2">
      <c r="D637" s="91"/>
      <c r="E637" s="91"/>
      <c r="F637" s="91"/>
      <c r="G637" s="91"/>
      <c r="H637" s="91"/>
      <c r="I637" s="95"/>
      <c r="J637" s="95"/>
      <c r="K637" s="95"/>
    </row>
    <row r="638" spans="4:11" x14ac:dyDescent="0.2">
      <c r="D638" s="91"/>
      <c r="E638" s="91"/>
      <c r="F638" s="91"/>
      <c r="G638" s="91"/>
      <c r="H638" s="91"/>
      <c r="I638" s="95"/>
      <c r="J638" s="95"/>
      <c r="K638" s="95"/>
    </row>
    <row r="639" spans="4:11" x14ac:dyDescent="0.2">
      <c r="D639" s="91"/>
      <c r="E639" s="91"/>
      <c r="F639" s="91"/>
      <c r="G639" s="91"/>
      <c r="H639" s="91"/>
      <c r="I639" s="95"/>
      <c r="J639" s="95"/>
      <c r="K639" s="95"/>
    </row>
    <row r="640" spans="4:11" x14ac:dyDescent="0.2">
      <c r="D640" s="91"/>
      <c r="E640" s="91"/>
      <c r="F640" s="91"/>
      <c r="G640" s="91"/>
      <c r="H640" s="91"/>
      <c r="I640" s="95"/>
      <c r="J640" s="95"/>
      <c r="K640" s="95"/>
    </row>
    <row r="641" spans="4:11" x14ac:dyDescent="0.2">
      <c r="D641" s="91"/>
      <c r="E641" s="91"/>
      <c r="F641" s="91"/>
      <c r="G641" s="91"/>
      <c r="H641" s="91"/>
      <c r="I641" s="95"/>
      <c r="J641" s="95"/>
      <c r="K641" s="95"/>
    </row>
    <row r="642" spans="4:11" x14ac:dyDescent="0.2">
      <c r="D642" s="91"/>
      <c r="E642" s="91"/>
      <c r="F642" s="91"/>
      <c r="G642" s="91"/>
      <c r="H642" s="91"/>
      <c r="I642" s="95"/>
      <c r="J642" s="95"/>
      <c r="K642" s="95"/>
    </row>
    <row r="643" spans="4:11" x14ac:dyDescent="0.2">
      <c r="D643" s="91"/>
      <c r="E643" s="91"/>
      <c r="F643" s="91"/>
      <c r="G643" s="91"/>
      <c r="H643" s="91"/>
      <c r="I643" s="95"/>
      <c r="J643" s="95"/>
      <c r="K643" s="95"/>
    </row>
    <row r="644" spans="4:11" x14ac:dyDescent="0.2">
      <c r="D644" s="91"/>
      <c r="E644" s="91"/>
      <c r="F644" s="91"/>
      <c r="G644" s="91"/>
      <c r="H644" s="91"/>
      <c r="I644" s="95"/>
      <c r="J644" s="95"/>
      <c r="K644" s="95"/>
    </row>
    <row r="645" spans="4:11" x14ac:dyDescent="0.2">
      <c r="D645" s="91"/>
      <c r="E645" s="91"/>
      <c r="F645" s="91"/>
      <c r="G645" s="91"/>
      <c r="H645" s="91"/>
      <c r="I645" s="95"/>
      <c r="J645" s="95"/>
      <c r="K645" s="95"/>
    </row>
    <row r="646" spans="4:11" x14ac:dyDescent="0.2">
      <c r="D646" s="91"/>
      <c r="E646" s="91"/>
      <c r="F646" s="91"/>
      <c r="G646" s="91"/>
      <c r="H646" s="91"/>
      <c r="I646" s="95"/>
      <c r="J646" s="95"/>
      <c r="K646" s="95"/>
    </row>
    <row r="647" spans="4:11" x14ac:dyDescent="0.2">
      <c r="D647" s="91"/>
      <c r="E647" s="91"/>
      <c r="F647" s="91"/>
      <c r="G647" s="91"/>
      <c r="H647" s="91"/>
      <c r="I647" s="95"/>
      <c r="J647" s="95"/>
      <c r="K647" s="95"/>
    </row>
    <row r="648" spans="4:11" x14ac:dyDescent="0.2">
      <c r="D648" s="91"/>
      <c r="E648" s="91"/>
      <c r="F648" s="91"/>
      <c r="G648" s="91"/>
      <c r="H648" s="91"/>
      <c r="I648" s="95"/>
      <c r="J648" s="95"/>
      <c r="K648" s="95"/>
    </row>
    <row r="649" spans="4:11" x14ac:dyDescent="0.2">
      <c r="D649" s="91"/>
      <c r="E649" s="91"/>
      <c r="F649" s="91"/>
      <c r="G649" s="91"/>
      <c r="H649" s="91"/>
      <c r="I649" s="95"/>
      <c r="J649" s="95"/>
      <c r="K649" s="95"/>
    </row>
    <row r="650" spans="4:11" x14ac:dyDescent="0.2">
      <c r="D650" s="91"/>
      <c r="E650" s="91"/>
      <c r="F650" s="91"/>
      <c r="G650" s="91"/>
      <c r="H650" s="91"/>
      <c r="I650" s="95"/>
      <c r="J650" s="95"/>
      <c r="K650" s="95"/>
    </row>
    <row r="651" spans="4:11" x14ac:dyDescent="0.2">
      <c r="D651" s="91"/>
      <c r="E651" s="91"/>
      <c r="F651" s="91"/>
      <c r="G651" s="91"/>
      <c r="H651" s="91"/>
      <c r="I651" s="95"/>
      <c r="J651" s="95"/>
      <c r="K651" s="95"/>
    </row>
    <row r="652" spans="4:11" x14ac:dyDescent="0.2">
      <c r="D652" s="91"/>
      <c r="E652" s="91"/>
      <c r="F652" s="91"/>
      <c r="G652" s="91"/>
      <c r="H652" s="91"/>
      <c r="I652" s="95"/>
      <c r="J652" s="95"/>
      <c r="K652" s="95"/>
    </row>
    <row r="653" spans="4:11" x14ac:dyDescent="0.2">
      <c r="D653" s="91"/>
      <c r="E653" s="91"/>
      <c r="F653" s="91"/>
      <c r="G653" s="91"/>
      <c r="H653" s="91"/>
      <c r="I653" s="95"/>
      <c r="J653" s="95"/>
      <c r="K653" s="95"/>
    </row>
    <row r="654" spans="4:11" x14ac:dyDescent="0.2">
      <c r="D654" s="91"/>
      <c r="E654" s="91"/>
      <c r="F654" s="91"/>
      <c r="G654" s="91"/>
      <c r="H654" s="91"/>
      <c r="I654" s="95"/>
      <c r="J654" s="95"/>
      <c r="K654" s="95"/>
    </row>
    <row r="655" spans="4:11" x14ac:dyDescent="0.2">
      <c r="D655" s="91"/>
      <c r="E655" s="91"/>
      <c r="F655" s="91"/>
      <c r="G655" s="91"/>
      <c r="H655" s="91"/>
      <c r="I655" s="95"/>
      <c r="J655" s="95"/>
      <c r="K655" s="95"/>
    </row>
    <row r="656" spans="4:11" x14ac:dyDescent="0.2">
      <c r="D656" s="91"/>
      <c r="E656" s="91"/>
      <c r="F656" s="91"/>
      <c r="G656" s="91"/>
      <c r="H656" s="91"/>
      <c r="I656" s="95"/>
      <c r="J656" s="95"/>
      <c r="K656" s="95"/>
    </row>
    <row r="657" spans="4:11" x14ac:dyDescent="0.2">
      <c r="D657" s="91"/>
      <c r="E657" s="91"/>
      <c r="F657" s="91"/>
      <c r="G657" s="91"/>
      <c r="H657" s="91"/>
      <c r="I657" s="95"/>
      <c r="J657" s="95"/>
      <c r="K657" s="95"/>
    </row>
    <row r="658" spans="4:11" x14ac:dyDescent="0.2">
      <c r="D658" s="91"/>
      <c r="E658" s="91"/>
      <c r="F658" s="91"/>
      <c r="G658" s="91"/>
      <c r="H658" s="91"/>
      <c r="I658" s="95"/>
      <c r="J658" s="95"/>
      <c r="K658" s="95"/>
    </row>
    <row r="659" spans="4:11" x14ac:dyDescent="0.2">
      <c r="D659" s="91"/>
      <c r="E659" s="91"/>
      <c r="F659" s="91"/>
      <c r="G659" s="91"/>
      <c r="H659" s="91"/>
      <c r="I659" s="95"/>
      <c r="J659" s="95"/>
      <c r="K659" s="95"/>
    </row>
    <row r="660" spans="4:11" x14ac:dyDescent="0.2">
      <c r="D660" s="91"/>
      <c r="E660" s="91"/>
      <c r="F660" s="91"/>
      <c r="G660" s="91"/>
      <c r="H660" s="91"/>
      <c r="I660" s="95"/>
      <c r="J660" s="95"/>
      <c r="K660" s="95"/>
    </row>
    <row r="661" spans="4:11" x14ac:dyDescent="0.2">
      <c r="D661" s="91"/>
      <c r="E661" s="91"/>
      <c r="F661" s="91"/>
      <c r="G661" s="91"/>
      <c r="H661" s="91"/>
      <c r="I661" s="95"/>
      <c r="J661" s="95"/>
      <c r="K661" s="95"/>
    </row>
    <row r="662" spans="4:11" x14ac:dyDescent="0.2">
      <c r="D662" s="91"/>
      <c r="E662" s="91"/>
      <c r="F662" s="91"/>
      <c r="G662" s="91"/>
      <c r="H662" s="91"/>
      <c r="I662" s="95"/>
      <c r="J662" s="95"/>
      <c r="K662" s="95"/>
    </row>
    <row r="663" spans="4:11" x14ac:dyDescent="0.2">
      <c r="D663" s="91"/>
      <c r="E663" s="91"/>
      <c r="F663" s="91"/>
      <c r="G663" s="91"/>
      <c r="H663" s="91"/>
      <c r="I663" s="95"/>
      <c r="J663" s="95"/>
      <c r="K663" s="95"/>
    </row>
    <row r="664" spans="4:11" x14ac:dyDescent="0.2">
      <c r="D664" s="91"/>
      <c r="E664" s="91"/>
      <c r="F664" s="91"/>
      <c r="G664" s="91"/>
      <c r="H664" s="91"/>
      <c r="I664" s="95"/>
      <c r="J664" s="95"/>
      <c r="K664" s="95"/>
    </row>
    <row r="665" spans="4:11" x14ac:dyDescent="0.2">
      <c r="D665" s="91"/>
      <c r="E665" s="91"/>
      <c r="F665" s="91"/>
      <c r="G665" s="91"/>
      <c r="H665" s="91"/>
      <c r="I665" s="95"/>
      <c r="J665" s="95"/>
      <c r="K665" s="95"/>
    </row>
    <row r="666" spans="4:11" x14ac:dyDescent="0.2">
      <c r="D666" s="91"/>
      <c r="E666" s="91"/>
      <c r="F666" s="91"/>
      <c r="G666" s="91"/>
      <c r="H666" s="91"/>
      <c r="I666" s="95"/>
      <c r="J666" s="95"/>
      <c r="K666" s="95"/>
    </row>
    <row r="667" spans="4:11" x14ac:dyDescent="0.2">
      <c r="D667" s="91"/>
      <c r="E667" s="91"/>
      <c r="F667" s="91"/>
      <c r="G667" s="91"/>
      <c r="H667" s="91"/>
      <c r="I667" s="95"/>
      <c r="J667" s="95"/>
      <c r="K667" s="95"/>
    </row>
    <row r="668" spans="4:11" x14ac:dyDescent="0.2">
      <c r="D668" s="91"/>
      <c r="E668" s="91"/>
      <c r="F668" s="91"/>
      <c r="G668" s="91"/>
      <c r="H668" s="91"/>
      <c r="I668" s="95"/>
      <c r="J668" s="95"/>
      <c r="K668" s="95"/>
    </row>
    <row r="669" spans="4:11" x14ac:dyDescent="0.2">
      <c r="D669" s="91"/>
      <c r="E669" s="91"/>
      <c r="F669" s="91"/>
      <c r="G669" s="91"/>
      <c r="H669" s="91"/>
      <c r="I669" s="95"/>
      <c r="J669" s="95"/>
      <c r="K669" s="95"/>
    </row>
    <row r="670" spans="4:11" x14ac:dyDescent="0.2">
      <c r="D670" s="91"/>
      <c r="E670" s="91"/>
      <c r="F670" s="91"/>
      <c r="G670" s="91"/>
      <c r="H670" s="91"/>
      <c r="I670" s="95"/>
      <c r="J670" s="95"/>
      <c r="K670" s="95"/>
    </row>
    <row r="671" spans="4:11" x14ac:dyDescent="0.2">
      <c r="D671" s="91"/>
      <c r="E671" s="91"/>
      <c r="F671" s="91"/>
      <c r="G671" s="91"/>
      <c r="H671" s="91"/>
      <c r="I671" s="95"/>
      <c r="J671" s="95"/>
      <c r="K671" s="95"/>
    </row>
    <row r="672" spans="4:11" x14ac:dyDescent="0.2">
      <c r="D672" s="91"/>
      <c r="E672" s="91"/>
      <c r="F672" s="91"/>
      <c r="G672" s="91"/>
      <c r="H672" s="91"/>
      <c r="I672" s="95"/>
      <c r="J672" s="95"/>
      <c r="K672" s="95"/>
    </row>
    <row r="673" spans="4:11" x14ac:dyDescent="0.2">
      <c r="D673" s="91"/>
      <c r="E673" s="91"/>
      <c r="F673" s="91"/>
      <c r="G673" s="91"/>
      <c r="H673" s="91"/>
      <c r="I673" s="95"/>
      <c r="J673" s="95"/>
      <c r="K673" s="95"/>
    </row>
    <row r="674" spans="4:11" x14ac:dyDescent="0.2">
      <c r="D674" s="91"/>
      <c r="E674" s="91"/>
      <c r="F674" s="91"/>
      <c r="G674" s="91"/>
      <c r="H674" s="91"/>
      <c r="I674" s="95"/>
      <c r="J674" s="95"/>
      <c r="K674" s="95"/>
    </row>
    <row r="675" spans="4:11" x14ac:dyDescent="0.2">
      <c r="D675" s="91"/>
      <c r="E675" s="91"/>
      <c r="F675" s="91"/>
      <c r="G675" s="91"/>
      <c r="H675" s="91"/>
      <c r="I675" s="95"/>
      <c r="J675" s="95"/>
      <c r="K675" s="95"/>
    </row>
    <row r="676" spans="4:11" x14ac:dyDescent="0.2">
      <c r="D676" s="91"/>
      <c r="E676" s="91"/>
      <c r="F676" s="91"/>
      <c r="G676" s="91"/>
      <c r="H676" s="91"/>
      <c r="I676" s="95"/>
      <c r="J676" s="95"/>
      <c r="K676" s="95"/>
    </row>
    <row r="677" spans="4:11" x14ac:dyDescent="0.2">
      <c r="D677" s="91"/>
      <c r="E677" s="91"/>
      <c r="F677" s="91"/>
      <c r="G677" s="91"/>
      <c r="H677" s="91"/>
      <c r="I677" s="95"/>
      <c r="J677" s="95"/>
      <c r="K677" s="95"/>
    </row>
    <row r="678" spans="4:11" x14ac:dyDescent="0.2">
      <c r="D678" s="91"/>
      <c r="E678" s="91"/>
      <c r="F678" s="91"/>
      <c r="G678" s="91"/>
      <c r="H678" s="91"/>
      <c r="I678" s="95"/>
      <c r="J678" s="95"/>
      <c r="K678" s="95"/>
    </row>
    <row r="679" spans="4:11" x14ac:dyDescent="0.2">
      <c r="D679" s="91"/>
      <c r="E679" s="91"/>
      <c r="F679" s="91"/>
      <c r="G679" s="91"/>
      <c r="H679" s="91"/>
      <c r="I679" s="95"/>
      <c r="J679" s="95"/>
      <c r="K679" s="95"/>
    </row>
    <row r="680" spans="4:11" x14ac:dyDescent="0.2">
      <c r="D680" s="91"/>
      <c r="E680" s="91"/>
      <c r="F680" s="91"/>
      <c r="G680" s="91"/>
      <c r="H680" s="91"/>
      <c r="I680" s="95"/>
      <c r="J680" s="95"/>
      <c r="K680" s="95"/>
    </row>
    <row r="681" spans="4:11" x14ac:dyDescent="0.2">
      <c r="D681" s="91"/>
      <c r="E681" s="91"/>
      <c r="F681" s="91"/>
      <c r="G681" s="91"/>
      <c r="H681" s="91"/>
      <c r="I681" s="95"/>
      <c r="J681" s="95"/>
      <c r="K681" s="95"/>
    </row>
    <row r="682" spans="4:11" x14ac:dyDescent="0.2">
      <c r="D682" s="91"/>
      <c r="E682" s="91"/>
      <c r="F682" s="91"/>
      <c r="G682" s="91"/>
      <c r="H682" s="91"/>
      <c r="I682" s="95"/>
      <c r="J682" s="95"/>
      <c r="K682" s="95"/>
    </row>
    <row r="683" spans="4:11" x14ac:dyDescent="0.2">
      <c r="D683" s="91"/>
      <c r="E683" s="91"/>
      <c r="F683" s="91"/>
      <c r="G683" s="91"/>
      <c r="H683" s="91"/>
      <c r="I683" s="95"/>
      <c r="J683" s="95"/>
      <c r="K683" s="95"/>
    </row>
    <row r="684" spans="4:11" x14ac:dyDescent="0.2">
      <c r="D684" s="91"/>
      <c r="E684" s="91"/>
      <c r="F684" s="91"/>
      <c r="G684" s="91"/>
      <c r="H684" s="91"/>
      <c r="I684" s="95"/>
      <c r="J684" s="95"/>
      <c r="K684" s="95"/>
    </row>
    <row r="685" spans="4:11" x14ac:dyDescent="0.2">
      <c r="D685" s="91"/>
      <c r="E685" s="91"/>
      <c r="F685" s="91"/>
      <c r="G685" s="91"/>
      <c r="H685" s="91"/>
      <c r="I685" s="95"/>
      <c r="J685" s="95"/>
      <c r="K685" s="95"/>
    </row>
    <row r="686" spans="4:11" x14ac:dyDescent="0.2">
      <c r="D686" s="91"/>
      <c r="E686" s="91"/>
      <c r="F686" s="91"/>
      <c r="G686" s="91"/>
      <c r="H686" s="91"/>
      <c r="I686" s="95"/>
      <c r="J686" s="95"/>
      <c r="K686" s="95"/>
    </row>
    <row r="687" spans="4:11" x14ac:dyDescent="0.2">
      <c r="D687" s="91"/>
      <c r="E687" s="91"/>
      <c r="F687" s="91"/>
      <c r="G687" s="91"/>
      <c r="H687" s="91"/>
      <c r="I687" s="95"/>
      <c r="J687" s="95"/>
      <c r="K687" s="95"/>
    </row>
    <row r="688" spans="4:11" x14ac:dyDescent="0.2">
      <c r="D688" s="91"/>
      <c r="E688" s="91"/>
      <c r="F688" s="91"/>
      <c r="G688" s="91"/>
      <c r="H688" s="91"/>
      <c r="I688" s="95"/>
      <c r="J688" s="95"/>
      <c r="K688" s="95"/>
    </row>
    <row r="689" spans="4:11" x14ac:dyDescent="0.2">
      <c r="D689" s="91"/>
      <c r="E689" s="91"/>
      <c r="F689" s="91"/>
      <c r="G689" s="91"/>
      <c r="H689" s="91"/>
      <c r="I689" s="95"/>
      <c r="J689" s="95"/>
      <c r="K689" s="95"/>
    </row>
    <row r="690" spans="4:11" x14ac:dyDescent="0.2">
      <c r="D690" s="91"/>
      <c r="E690" s="91"/>
      <c r="F690" s="91"/>
      <c r="G690" s="91"/>
      <c r="H690" s="91"/>
      <c r="I690" s="95"/>
      <c r="J690" s="95"/>
      <c r="K690" s="95"/>
    </row>
    <row r="691" spans="4:11" x14ac:dyDescent="0.2">
      <c r="D691" s="91"/>
      <c r="E691" s="91"/>
      <c r="F691" s="91"/>
      <c r="G691" s="91"/>
      <c r="H691" s="91"/>
      <c r="I691" s="95"/>
      <c r="J691" s="95"/>
      <c r="K691" s="95"/>
    </row>
    <row r="692" spans="4:11" x14ac:dyDescent="0.2">
      <c r="D692" s="91"/>
      <c r="E692" s="91"/>
      <c r="F692" s="91"/>
      <c r="G692" s="91"/>
      <c r="H692" s="91"/>
      <c r="I692" s="95"/>
      <c r="J692" s="95"/>
      <c r="K692" s="95"/>
    </row>
    <row r="693" spans="4:11" x14ac:dyDescent="0.2">
      <c r="D693" s="91"/>
      <c r="E693" s="91"/>
      <c r="F693" s="91"/>
      <c r="G693" s="91"/>
      <c r="H693" s="91"/>
      <c r="I693" s="95"/>
      <c r="J693" s="95"/>
      <c r="K693" s="95"/>
    </row>
    <row r="694" spans="4:11" x14ac:dyDescent="0.2">
      <c r="D694" s="91"/>
      <c r="E694" s="91"/>
      <c r="F694" s="91"/>
      <c r="G694" s="91"/>
      <c r="H694" s="91"/>
      <c r="I694" s="95"/>
      <c r="J694" s="95"/>
      <c r="K694" s="95"/>
    </row>
    <row r="695" spans="4:11" x14ac:dyDescent="0.2">
      <c r="D695" s="91"/>
      <c r="E695" s="91"/>
      <c r="F695" s="91"/>
      <c r="G695" s="91"/>
      <c r="H695" s="91"/>
      <c r="I695" s="95"/>
      <c r="J695" s="95"/>
      <c r="K695" s="95"/>
    </row>
    <row r="696" spans="4:11" x14ac:dyDescent="0.2">
      <c r="D696" s="91"/>
      <c r="E696" s="91"/>
      <c r="F696" s="91"/>
      <c r="G696" s="91"/>
      <c r="H696" s="91"/>
      <c r="I696" s="95"/>
      <c r="J696" s="95"/>
      <c r="K696" s="95"/>
    </row>
    <row r="697" spans="4:11" x14ac:dyDescent="0.2">
      <c r="D697" s="91"/>
      <c r="E697" s="91"/>
      <c r="F697" s="91"/>
      <c r="G697" s="91"/>
      <c r="H697" s="91"/>
      <c r="I697" s="95"/>
      <c r="J697" s="95"/>
      <c r="K697" s="95"/>
    </row>
    <row r="698" spans="4:11" x14ac:dyDescent="0.2">
      <c r="D698" s="91"/>
      <c r="E698" s="91"/>
      <c r="F698" s="91"/>
      <c r="G698" s="91"/>
      <c r="H698" s="91"/>
      <c r="I698" s="95"/>
      <c r="J698" s="95"/>
      <c r="K698" s="95"/>
    </row>
    <row r="699" spans="4:11" x14ac:dyDescent="0.2">
      <c r="D699" s="91"/>
      <c r="E699" s="91"/>
      <c r="F699" s="91"/>
      <c r="G699" s="91"/>
      <c r="H699" s="91"/>
      <c r="I699" s="95"/>
      <c r="J699" s="95"/>
      <c r="K699" s="95"/>
    </row>
    <row r="700" spans="4:11" x14ac:dyDescent="0.2">
      <c r="D700" s="91"/>
      <c r="E700" s="91"/>
      <c r="F700" s="91"/>
      <c r="G700" s="91"/>
      <c r="H700" s="91"/>
      <c r="I700" s="95"/>
      <c r="J700" s="95"/>
      <c r="K700" s="95"/>
    </row>
    <row r="701" spans="4:11" x14ac:dyDescent="0.2">
      <c r="D701" s="91"/>
      <c r="E701" s="91"/>
      <c r="F701" s="91"/>
      <c r="G701" s="91"/>
      <c r="H701" s="91"/>
      <c r="I701" s="95"/>
      <c r="J701" s="95"/>
      <c r="K701" s="95"/>
    </row>
    <row r="702" spans="4:11" x14ac:dyDescent="0.2">
      <c r="D702" s="91"/>
      <c r="E702" s="91"/>
      <c r="F702" s="91"/>
      <c r="G702" s="91"/>
      <c r="H702" s="91"/>
      <c r="I702" s="95"/>
      <c r="J702" s="95"/>
      <c r="K702" s="95"/>
    </row>
    <row r="703" spans="4:11" x14ac:dyDescent="0.2">
      <c r="D703" s="91"/>
      <c r="E703" s="91"/>
      <c r="F703" s="91"/>
      <c r="G703" s="91"/>
      <c r="H703" s="91"/>
      <c r="I703" s="95"/>
      <c r="J703" s="95"/>
      <c r="K703" s="95"/>
    </row>
    <row r="704" spans="4:11" x14ac:dyDescent="0.2">
      <c r="D704" s="91"/>
      <c r="E704" s="91"/>
      <c r="F704" s="91"/>
      <c r="G704" s="91"/>
      <c r="H704" s="91"/>
      <c r="I704" s="95"/>
      <c r="J704" s="95"/>
      <c r="K704" s="95"/>
    </row>
    <row r="705" spans="4:11" x14ac:dyDescent="0.2">
      <c r="D705" s="91"/>
      <c r="E705" s="91"/>
      <c r="F705" s="91"/>
      <c r="G705" s="91"/>
      <c r="H705" s="91"/>
      <c r="I705" s="95"/>
      <c r="J705" s="95"/>
      <c r="K705" s="95"/>
    </row>
    <row r="706" spans="4:11" x14ac:dyDescent="0.2">
      <c r="D706" s="91"/>
      <c r="E706" s="91"/>
      <c r="F706" s="91"/>
      <c r="G706" s="91"/>
      <c r="H706" s="91"/>
      <c r="I706" s="95"/>
      <c r="J706" s="95"/>
      <c r="K706" s="95"/>
    </row>
    <row r="707" spans="4:11" x14ac:dyDescent="0.2">
      <c r="D707" s="91"/>
      <c r="E707" s="91"/>
      <c r="F707" s="91"/>
      <c r="G707" s="91"/>
      <c r="H707" s="91"/>
      <c r="I707" s="95"/>
      <c r="J707" s="95"/>
      <c r="K707" s="95"/>
    </row>
    <row r="708" spans="4:11" x14ac:dyDescent="0.2">
      <c r="D708" s="91"/>
      <c r="E708" s="91"/>
      <c r="F708" s="91"/>
      <c r="G708" s="91"/>
      <c r="H708" s="91"/>
      <c r="I708" s="95"/>
      <c r="J708" s="95"/>
      <c r="K708" s="95"/>
    </row>
    <row r="709" spans="4:11" x14ac:dyDescent="0.2">
      <c r="D709" s="91"/>
      <c r="E709" s="91"/>
      <c r="F709" s="91"/>
      <c r="G709" s="91"/>
      <c r="H709" s="91"/>
      <c r="I709" s="95"/>
      <c r="J709" s="95"/>
      <c r="K709" s="95"/>
    </row>
    <row r="710" spans="4:11" x14ac:dyDescent="0.2">
      <c r="D710" s="91"/>
      <c r="E710" s="91"/>
      <c r="F710" s="91"/>
      <c r="G710" s="91"/>
      <c r="H710" s="91"/>
      <c r="I710" s="95"/>
      <c r="J710" s="95"/>
      <c r="K710" s="95"/>
    </row>
    <row r="711" spans="4:11" x14ac:dyDescent="0.2">
      <c r="D711" s="91"/>
      <c r="E711" s="91"/>
      <c r="F711" s="91"/>
      <c r="G711" s="91"/>
      <c r="H711" s="91"/>
      <c r="I711" s="95"/>
      <c r="J711" s="95"/>
      <c r="K711" s="95"/>
    </row>
    <row r="712" spans="4:11" x14ac:dyDescent="0.2">
      <c r="D712" s="91"/>
      <c r="E712" s="91"/>
      <c r="F712" s="91"/>
      <c r="G712" s="91"/>
      <c r="H712" s="91"/>
      <c r="I712" s="95"/>
      <c r="J712" s="95"/>
      <c r="K712" s="95"/>
    </row>
    <row r="713" spans="4:11" x14ac:dyDescent="0.2">
      <c r="D713" s="91"/>
      <c r="E713" s="91"/>
      <c r="F713" s="91"/>
      <c r="G713" s="91"/>
      <c r="H713" s="91"/>
      <c r="I713" s="95"/>
      <c r="J713" s="95"/>
      <c r="K713" s="95"/>
    </row>
    <row r="714" spans="4:11" x14ac:dyDescent="0.2">
      <c r="D714" s="91"/>
      <c r="E714" s="91"/>
      <c r="F714" s="91"/>
      <c r="G714" s="91"/>
      <c r="H714" s="91"/>
      <c r="I714" s="95"/>
      <c r="J714" s="95"/>
      <c r="K714" s="95"/>
    </row>
    <row r="715" spans="4:11" x14ac:dyDescent="0.2">
      <c r="D715" s="91"/>
      <c r="E715" s="91"/>
      <c r="F715" s="91"/>
      <c r="G715" s="91"/>
      <c r="H715" s="91"/>
      <c r="I715" s="95"/>
      <c r="J715" s="95"/>
      <c r="K715" s="95"/>
    </row>
    <row r="716" spans="4:11" x14ac:dyDescent="0.2">
      <c r="D716" s="91"/>
      <c r="E716" s="91"/>
      <c r="F716" s="91"/>
      <c r="G716" s="91"/>
      <c r="H716" s="91"/>
      <c r="I716" s="95"/>
      <c r="J716" s="95"/>
      <c r="K716" s="95"/>
    </row>
    <row r="717" spans="4:11" x14ac:dyDescent="0.2">
      <c r="D717" s="91"/>
      <c r="E717" s="91"/>
      <c r="F717" s="91"/>
      <c r="G717" s="91"/>
      <c r="H717" s="91"/>
      <c r="I717" s="95"/>
      <c r="J717" s="95"/>
      <c r="K717" s="95"/>
    </row>
    <row r="718" spans="4:11" x14ac:dyDescent="0.2">
      <c r="D718" s="91"/>
      <c r="E718" s="91"/>
      <c r="F718" s="91"/>
      <c r="G718" s="91"/>
      <c r="H718" s="91"/>
      <c r="I718" s="95"/>
      <c r="J718" s="95"/>
      <c r="K718" s="95"/>
    </row>
    <row r="719" spans="4:11" x14ac:dyDescent="0.2">
      <c r="D719" s="91"/>
      <c r="E719" s="91"/>
      <c r="F719" s="91"/>
      <c r="G719" s="91"/>
      <c r="H719" s="91"/>
      <c r="I719" s="95"/>
      <c r="J719" s="95"/>
      <c r="K719" s="95"/>
    </row>
    <row r="720" spans="4:11" x14ac:dyDescent="0.2">
      <c r="D720" s="91"/>
      <c r="E720" s="91"/>
      <c r="F720" s="91"/>
      <c r="G720" s="91"/>
      <c r="H720" s="91"/>
      <c r="I720" s="95"/>
      <c r="J720" s="95"/>
      <c r="K720" s="95"/>
    </row>
    <row r="721" spans="4:11" x14ac:dyDescent="0.2">
      <c r="D721" s="91"/>
      <c r="E721" s="91"/>
      <c r="F721" s="91"/>
      <c r="G721" s="91"/>
      <c r="H721" s="91"/>
      <c r="I721" s="95"/>
      <c r="J721" s="95"/>
      <c r="K721" s="95"/>
    </row>
    <row r="722" spans="4:11" x14ac:dyDescent="0.2">
      <c r="D722" s="91"/>
      <c r="E722" s="91"/>
      <c r="F722" s="91"/>
      <c r="G722" s="91"/>
      <c r="H722" s="91"/>
      <c r="I722" s="95"/>
      <c r="J722" s="95"/>
      <c r="K722" s="95"/>
    </row>
  </sheetData>
  <mergeCells count="1">
    <mergeCell ref="H103:J103"/>
  </mergeCells>
  <phoneticPr fontId="0" type="noConversion"/>
  <pageMargins left="0.59055118110236227" right="0.19685039370078741" top="0.98425196850393704" bottom="0.98425196850393704" header="0.51181102362204722" footer="0.51181102362204722"/>
  <pageSetup paperSize="9" scale="85" orientation="portrait" r:id="rId1"/>
  <headerFooter alignWithMargins="0">
    <oddFooter>&amp;RSeite &amp;P</oddFooter>
  </headerFooter>
  <rowBreaks count="2" manualBreakCount="2">
    <brk id="58" max="16383" man="1"/>
    <brk id="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72"/>
  <sheetViews>
    <sheetView zoomScaleNormal="100" workbookViewId="0">
      <pane xSplit="3" ySplit="3" topLeftCell="F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2.75" outlineLevelCol="1" x14ac:dyDescent="0.2"/>
  <cols>
    <col min="1" max="1" width="7.7109375" style="88" customWidth="1"/>
    <col min="2" max="2" width="47.7109375" style="92" bestFit="1" customWidth="1"/>
    <col min="3" max="3" width="14.5703125" style="95" hidden="1" customWidth="1" outlineLevel="1"/>
    <col min="4" max="4" width="4.7109375" style="91" hidden="1" customWidth="1" outlineLevel="1"/>
    <col min="5" max="5" width="14.5703125" style="95" hidden="1" customWidth="1" outlineLevel="1"/>
    <col min="6" max="6" width="14.5703125" style="95" customWidth="1" collapsed="1"/>
    <col min="7" max="7" width="4.7109375" style="91" customWidth="1"/>
    <col min="8" max="14" width="11.42578125" style="155"/>
    <col min="15" max="15" width="5.5703125" style="299" customWidth="1" outlineLevel="1"/>
    <col min="16" max="16" width="4.7109375" style="94" customWidth="1"/>
    <col min="17" max="24" width="11.42578125" style="91"/>
    <col min="25" max="25" width="5.140625" style="91" bestFit="1" customWidth="1"/>
    <col min="26" max="16384" width="11.42578125" style="91"/>
  </cols>
  <sheetData>
    <row r="1" spans="1:25" ht="18" x14ac:dyDescent="0.2">
      <c r="A1" s="259" t="s">
        <v>289</v>
      </c>
      <c r="B1" s="81"/>
      <c r="C1" s="81"/>
      <c r="E1" s="81"/>
      <c r="F1" s="81" t="s">
        <v>290</v>
      </c>
      <c r="H1" s="401" t="s">
        <v>403</v>
      </c>
      <c r="I1" s="401"/>
      <c r="J1" s="401"/>
      <c r="K1" s="401"/>
      <c r="L1" s="401"/>
      <c r="M1" s="401"/>
      <c r="N1" s="401"/>
    </row>
    <row r="2" spans="1:25" x14ac:dyDescent="0.2">
      <c r="A2" s="260"/>
      <c r="B2" s="354" t="s">
        <v>401</v>
      </c>
    </row>
    <row r="3" spans="1:25" ht="15.75" x14ac:dyDescent="0.2">
      <c r="A3" s="261" t="s">
        <v>242</v>
      </c>
      <c r="B3" s="80"/>
      <c r="C3" s="80" t="s">
        <v>202</v>
      </c>
      <c r="E3" s="80" t="s">
        <v>202</v>
      </c>
      <c r="F3" s="80" t="s">
        <v>202</v>
      </c>
      <c r="H3" s="154" t="s">
        <v>287</v>
      </c>
      <c r="I3" s="154" t="s">
        <v>191</v>
      </c>
      <c r="J3" s="154" t="s">
        <v>192</v>
      </c>
      <c r="K3" s="154" t="s">
        <v>193</v>
      </c>
      <c r="L3" s="154" t="s">
        <v>194</v>
      </c>
      <c r="M3" s="154" t="s">
        <v>288</v>
      </c>
      <c r="N3" s="154" t="s">
        <v>195</v>
      </c>
      <c r="O3" s="299" t="s">
        <v>391</v>
      </c>
      <c r="Q3" s="229" t="s">
        <v>287</v>
      </c>
      <c r="R3" s="230" t="s">
        <v>191</v>
      </c>
      <c r="S3" s="230" t="s">
        <v>192</v>
      </c>
      <c r="T3" s="230" t="s">
        <v>193</v>
      </c>
      <c r="U3" s="230" t="s">
        <v>194</v>
      </c>
      <c r="V3" s="230" t="s">
        <v>288</v>
      </c>
      <c r="W3" s="230" t="s">
        <v>195</v>
      </c>
      <c r="X3" s="231" t="s">
        <v>177</v>
      </c>
    </row>
    <row r="4" spans="1:25" x14ac:dyDescent="0.2">
      <c r="C4" s="91"/>
      <c r="E4" s="91"/>
      <c r="F4" s="91"/>
      <c r="H4" s="208"/>
      <c r="I4" s="208"/>
      <c r="J4" s="208"/>
      <c r="K4" s="208"/>
      <c r="L4" s="208"/>
      <c r="M4" s="208"/>
      <c r="N4" s="208"/>
    </row>
    <row r="5" spans="1:25" x14ac:dyDescent="0.2">
      <c r="B5" s="96" t="s">
        <v>9</v>
      </c>
      <c r="C5" s="98"/>
      <c r="E5" s="98"/>
      <c r="F5" s="98"/>
      <c r="H5" s="208"/>
      <c r="I5" s="208"/>
      <c r="J5" s="208"/>
      <c r="K5" s="208"/>
      <c r="L5" s="208"/>
      <c r="M5" s="208"/>
      <c r="N5" s="208"/>
    </row>
    <row r="6" spans="1:25" x14ac:dyDescent="0.2">
      <c r="B6" s="93" t="s">
        <v>10</v>
      </c>
      <c r="C6" s="98"/>
      <c r="E6" s="98"/>
      <c r="F6" s="98"/>
      <c r="H6" s="208"/>
      <c r="I6" s="208"/>
      <c r="J6" s="208"/>
      <c r="K6" s="208"/>
      <c r="L6" s="208"/>
      <c r="M6" s="208"/>
      <c r="N6" s="208"/>
    </row>
    <row r="7" spans="1:25" x14ac:dyDescent="0.2">
      <c r="A7" s="88">
        <v>4000</v>
      </c>
      <c r="B7" s="106" t="s">
        <v>407</v>
      </c>
      <c r="C7" s="98">
        <f>VLOOKUP(A7,'1. Fibu-Saldenliste (original)'!A:C,3,FALSE)</f>
        <v>1689400</v>
      </c>
      <c r="E7" s="104">
        <f>-E8</f>
        <v>-144000</v>
      </c>
      <c r="F7" s="98">
        <f>E7+C7</f>
        <v>1545400</v>
      </c>
      <c r="H7" s="209">
        <v>1</v>
      </c>
      <c r="I7" s="208"/>
      <c r="J7" s="208"/>
      <c r="K7" s="208"/>
      <c r="L7" s="208"/>
      <c r="M7" s="208"/>
      <c r="N7" s="208"/>
      <c r="O7" s="300">
        <f>SUM(H7:N7)</f>
        <v>1</v>
      </c>
      <c r="P7" s="156"/>
      <c r="Q7" s="98">
        <f t="shared" ref="Q7:W9" si="0">$F7*H7</f>
        <v>1545400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ref="X7:X9" si="1">SUM(Q7:W7)</f>
        <v>1545400</v>
      </c>
      <c r="Y7" s="122">
        <f t="shared" ref="Y7:Y9" si="2">X7-F7</f>
        <v>0</v>
      </c>
    </row>
    <row r="8" spans="1:25" x14ac:dyDescent="0.2">
      <c r="A8" s="163">
        <v>40100</v>
      </c>
      <c r="B8" s="251" t="s">
        <v>374</v>
      </c>
      <c r="C8" s="98"/>
      <c r="E8" s="104">
        <f>'3.a. kalk. Kosten u. Umsatz'!F99</f>
        <v>144000</v>
      </c>
      <c r="F8" s="98">
        <f>E8+C8</f>
        <v>144000</v>
      </c>
      <c r="H8" s="209">
        <v>1</v>
      </c>
      <c r="I8" s="208"/>
      <c r="J8" s="208"/>
      <c r="K8" s="208"/>
      <c r="L8" s="208"/>
      <c r="M8" s="208"/>
      <c r="N8" s="208"/>
      <c r="O8" s="300">
        <f>SUM(H8:N8)</f>
        <v>1</v>
      </c>
      <c r="P8" s="156"/>
      <c r="Q8" s="98">
        <f t="shared" ref="Q8" si="3">$F8*H8</f>
        <v>144000</v>
      </c>
      <c r="R8" s="98">
        <f t="shared" ref="R8" si="4">$F8*I8</f>
        <v>0</v>
      </c>
      <c r="S8" s="98">
        <f t="shared" ref="S8" si="5">$F8*J8</f>
        <v>0</v>
      </c>
      <c r="T8" s="98">
        <f t="shared" ref="T8" si="6">$F8*K8</f>
        <v>0</v>
      </c>
      <c r="U8" s="98">
        <f t="shared" ref="U8" si="7">$F8*L8</f>
        <v>0</v>
      </c>
      <c r="V8" s="98">
        <f t="shared" ref="V8" si="8">$F8*M8</f>
        <v>0</v>
      </c>
      <c r="W8" s="98">
        <f t="shared" ref="W8" si="9">$F8*N8</f>
        <v>0</v>
      </c>
      <c r="X8" s="98">
        <f t="shared" ref="X8" si="10">SUM(Q8:W8)</f>
        <v>144000</v>
      </c>
      <c r="Y8" s="122">
        <f t="shared" ref="Y8" si="11">X8-F8</f>
        <v>0</v>
      </c>
    </row>
    <row r="9" spans="1:25" x14ac:dyDescent="0.2">
      <c r="A9" s="88">
        <v>4050</v>
      </c>
      <c r="B9" s="91" t="s">
        <v>7</v>
      </c>
      <c r="C9" s="98">
        <f>VLOOKUP(A9,'1. Fibu-Saldenliste (original)'!A:C,3,FALSE)</f>
        <v>85600</v>
      </c>
      <c r="E9" s="98"/>
      <c r="F9" s="98">
        <f>E9+C9</f>
        <v>85600</v>
      </c>
      <c r="H9" s="209">
        <v>1</v>
      </c>
      <c r="I9" s="208"/>
      <c r="J9" s="208"/>
      <c r="K9" s="208"/>
      <c r="L9" s="208"/>
      <c r="M9" s="208"/>
      <c r="N9" s="208"/>
      <c r="O9" s="300">
        <f>SUM(H9:N9)</f>
        <v>1</v>
      </c>
      <c r="P9" s="156"/>
      <c r="Q9" s="98">
        <f t="shared" si="0"/>
        <v>85600</v>
      </c>
      <c r="R9" s="98">
        <f t="shared" si="0"/>
        <v>0</v>
      </c>
      <c r="S9" s="98">
        <f t="shared" si="0"/>
        <v>0</v>
      </c>
      <c r="T9" s="98">
        <f t="shared" si="0"/>
        <v>0</v>
      </c>
      <c r="U9" s="98">
        <f t="shared" si="0"/>
        <v>0</v>
      </c>
      <c r="V9" s="98">
        <f t="shared" si="0"/>
        <v>0</v>
      </c>
      <c r="W9" s="98">
        <f t="shared" si="0"/>
        <v>0</v>
      </c>
      <c r="X9" s="98">
        <f t="shared" si="1"/>
        <v>85600</v>
      </c>
      <c r="Y9" s="122">
        <f t="shared" si="2"/>
        <v>0</v>
      </c>
    </row>
    <row r="10" spans="1:25" x14ac:dyDescent="0.2">
      <c r="B10" s="253" t="s">
        <v>174</v>
      </c>
      <c r="C10" s="99">
        <f>SUM(C7:C9)</f>
        <v>1775000</v>
      </c>
      <c r="E10" s="99">
        <f>SUM(E7:E9)</f>
        <v>0</v>
      </c>
      <c r="F10" s="99">
        <f>SUM(F7:F9)</f>
        <v>1775000</v>
      </c>
      <c r="H10" s="208"/>
      <c r="I10" s="208"/>
      <c r="J10" s="208"/>
      <c r="K10" s="208"/>
      <c r="L10" s="208"/>
      <c r="M10" s="208"/>
      <c r="N10" s="208"/>
      <c r="Q10" s="98"/>
      <c r="R10" s="98"/>
      <c r="S10" s="98"/>
      <c r="T10" s="98"/>
      <c r="U10" s="98"/>
      <c r="V10" s="98"/>
      <c r="W10" s="98"/>
      <c r="X10" s="98"/>
      <c r="Y10" s="122"/>
    </row>
    <row r="11" spans="1:25" x14ac:dyDescent="0.2">
      <c r="B11" s="93"/>
      <c r="C11" s="109"/>
      <c r="E11" s="109"/>
      <c r="F11" s="109"/>
      <c r="H11" s="208"/>
      <c r="I11" s="208"/>
      <c r="J11" s="208"/>
      <c r="K11" s="208"/>
      <c r="L11" s="208"/>
      <c r="M11" s="208"/>
      <c r="N11" s="208"/>
      <c r="Q11" s="98"/>
      <c r="R11" s="98"/>
      <c r="S11" s="98"/>
      <c r="T11" s="98"/>
      <c r="U11" s="98"/>
      <c r="V11" s="98"/>
      <c r="W11" s="98"/>
      <c r="X11" s="98"/>
      <c r="Y11" s="122"/>
    </row>
    <row r="12" spans="1:25" x14ac:dyDescent="0.2">
      <c r="B12" s="93" t="s">
        <v>11</v>
      </c>
      <c r="C12" s="98"/>
      <c r="E12" s="98"/>
      <c r="F12" s="98"/>
      <c r="H12" s="208"/>
      <c r="I12" s="208"/>
      <c r="J12" s="208"/>
      <c r="K12" s="208"/>
      <c r="L12" s="208"/>
      <c r="M12" s="208"/>
      <c r="N12" s="208"/>
      <c r="Q12" s="98"/>
      <c r="R12" s="98"/>
      <c r="S12" s="98"/>
      <c r="T12" s="98"/>
      <c r="U12" s="98"/>
      <c r="V12" s="98"/>
      <c r="W12" s="98"/>
      <c r="X12" s="98"/>
      <c r="Y12" s="122"/>
    </row>
    <row r="13" spans="1:25" x14ac:dyDescent="0.2">
      <c r="A13" s="88">
        <v>4400</v>
      </c>
      <c r="B13" s="91" t="s">
        <v>8</v>
      </c>
      <c r="C13" s="98">
        <f>VLOOKUP(A13,'1. Fibu-Saldenliste (original)'!A:C,3,FALSE)</f>
        <v>-3300</v>
      </c>
      <c r="E13" s="98"/>
      <c r="F13" s="98">
        <f>E13+C13</f>
        <v>-3300</v>
      </c>
      <c r="H13" s="209">
        <v>1</v>
      </c>
      <c r="I13" s="208"/>
      <c r="J13" s="208"/>
      <c r="K13" s="208"/>
      <c r="L13" s="208"/>
      <c r="M13" s="208"/>
      <c r="N13" s="208"/>
      <c r="O13" s="300">
        <f>SUM(H13:N13)</f>
        <v>1</v>
      </c>
      <c r="P13" s="156"/>
      <c r="Q13" s="98">
        <f>$F13*H13</f>
        <v>-3300</v>
      </c>
      <c r="R13" s="98">
        <f t="shared" ref="R13:W13" si="12">$F13*I13</f>
        <v>0</v>
      </c>
      <c r="S13" s="98">
        <f t="shared" si="12"/>
        <v>0</v>
      </c>
      <c r="T13" s="98">
        <f t="shared" si="12"/>
        <v>0</v>
      </c>
      <c r="U13" s="98">
        <f t="shared" si="12"/>
        <v>0</v>
      </c>
      <c r="V13" s="98">
        <f t="shared" si="12"/>
        <v>0</v>
      </c>
      <c r="W13" s="98">
        <f t="shared" si="12"/>
        <v>0</v>
      </c>
      <c r="X13" s="98">
        <f t="shared" ref="X13" si="13">SUM(Q13:W13)</f>
        <v>-3300</v>
      </c>
      <c r="Y13" s="122">
        <f>X13-F13</f>
        <v>0</v>
      </c>
    </row>
    <row r="14" spans="1:25" x14ac:dyDescent="0.2">
      <c r="B14" s="253" t="s">
        <v>226</v>
      </c>
      <c r="C14" s="99">
        <f>C13</f>
        <v>-3300</v>
      </c>
      <c r="E14" s="99">
        <f>E13</f>
        <v>0</v>
      </c>
      <c r="F14" s="99">
        <f>F13</f>
        <v>-3300</v>
      </c>
      <c r="H14" s="208"/>
      <c r="I14" s="208"/>
      <c r="J14" s="208"/>
      <c r="K14" s="208"/>
      <c r="L14" s="208"/>
      <c r="M14" s="208"/>
      <c r="N14" s="208"/>
      <c r="Q14" s="98"/>
      <c r="R14" s="98"/>
      <c r="S14" s="98"/>
      <c r="T14" s="98"/>
      <c r="U14" s="98"/>
      <c r="V14" s="98"/>
      <c r="W14" s="98"/>
      <c r="X14" s="98"/>
      <c r="Y14" s="122"/>
    </row>
    <row r="15" spans="1:25" x14ac:dyDescent="0.2">
      <c r="B15" s="93"/>
      <c r="C15" s="99"/>
      <c r="E15" s="99"/>
      <c r="F15" s="99"/>
      <c r="H15" s="208"/>
      <c r="I15" s="208"/>
      <c r="J15" s="208"/>
      <c r="K15" s="208"/>
      <c r="L15" s="208"/>
      <c r="M15" s="208"/>
      <c r="N15" s="208"/>
      <c r="Q15" s="98"/>
      <c r="R15" s="98"/>
      <c r="S15" s="98"/>
      <c r="T15" s="98"/>
      <c r="U15" s="98"/>
      <c r="V15" s="98"/>
      <c r="W15" s="98"/>
      <c r="X15" s="98"/>
      <c r="Y15" s="122"/>
    </row>
    <row r="16" spans="1:25" x14ac:dyDescent="0.2">
      <c r="B16" s="129" t="s">
        <v>245</v>
      </c>
      <c r="C16" s="100">
        <f>C10+C14</f>
        <v>1771700</v>
      </c>
      <c r="D16" s="126"/>
      <c r="E16" s="100">
        <f>E10+E14</f>
        <v>0</v>
      </c>
      <c r="F16" s="100">
        <f>F10+F14</f>
        <v>1771700</v>
      </c>
      <c r="G16" s="126"/>
      <c r="H16" s="208"/>
      <c r="I16" s="208"/>
      <c r="J16" s="208"/>
      <c r="K16" s="208"/>
      <c r="L16" s="208"/>
      <c r="M16" s="208"/>
      <c r="N16" s="208"/>
      <c r="O16" s="301"/>
      <c r="P16" s="157"/>
      <c r="Q16" s="98"/>
      <c r="R16" s="98"/>
      <c r="S16" s="98"/>
      <c r="T16" s="98"/>
      <c r="U16" s="98"/>
      <c r="V16" s="98"/>
      <c r="W16" s="98"/>
      <c r="X16" s="98"/>
      <c r="Y16" s="122"/>
    </row>
    <row r="17" spans="1:25" x14ac:dyDescent="0.2">
      <c r="B17" s="93"/>
      <c r="C17" s="102"/>
      <c r="E17" s="102"/>
      <c r="F17" s="102"/>
      <c r="H17" s="208"/>
      <c r="I17" s="208"/>
      <c r="J17" s="208"/>
      <c r="K17" s="208"/>
      <c r="L17" s="208"/>
      <c r="M17" s="208"/>
      <c r="N17" s="208"/>
      <c r="Q17" s="98"/>
      <c r="R17" s="98"/>
      <c r="S17" s="98"/>
      <c r="T17" s="98"/>
      <c r="U17" s="98"/>
      <c r="V17" s="98"/>
      <c r="W17" s="98"/>
      <c r="X17" s="98"/>
      <c r="Y17" s="122"/>
    </row>
    <row r="18" spans="1:25" x14ac:dyDescent="0.2">
      <c r="B18" s="96" t="s">
        <v>13</v>
      </c>
      <c r="C18" s="101"/>
      <c r="E18" s="101"/>
      <c r="F18" s="101"/>
      <c r="H18" s="208"/>
      <c r="I18" s="208"/>
      <c r="J18" s="208"/>
      <c r="K18" s="208"/>
      <c r="L18" s="208"/>
      <c r="M18" s="208"/>
      <c r="N18" s="208"/>
      <c r="Q18" s="98"/>
      <c r="R18" s="98"/>
      <c r="S18" s="98"/>
      <c r="T18" s="98"/>
      <c r="U18" s="98"/>
      <c r="V18" s="98"/>
      <c r="W18" s="98"/>
      <c r="X18" s="98"/>
      <c r="Y18" s="122"/>
    </row>
    <row r="19" spans="1:25" x14ac:dyDescent="0.2">
      <c r="A19" s="88">
        <v>4540</v>
      </c>
      <c r="B19" s="91" t="s">
        <v>16</v>
      </c>
      <c r="C19" s="98">
        <f>VLOOKUP(A19,'1. Fibu-Saldenliste (original)'!A:C,3,FALSE)</f>
        <v>-30100</v>
      </c>
      <c r="E19" s="98"/>
      <c r="F19" s="98">
        <f>E19+C19</f>
        <v>-30100</v>
      </c>
      <c r="H19" s="209">
        <v>1</v>
      </c>
      <c r="I19" s="208"/>
      <c r="J19" s="208"/>
      <c r="K19" s="208"/>
      <c r="L19" s="208"/>
      <c r="M19" s="208"/>
      <c r="N19" s="208"/>
      <c r="O19" s="300">
        <f>SUM(H19:N19)</f>
        <v>1</v>
      </c>
      <c r="P19" s="156"/>
      <c r="Q19" s="98">
        <f t="shared" ref="Q19:W19" si="14">$F19*H19</f>
        <v>-30100</v>
      </c>
      <c r="R19" s="98">
        <f t="shared" si="14"/>
        <v>0</v>
      </c>
      <c r="S19" s="98">
        <f t="shared" si="14"/>
        <v>0</v>
      </c>
      <c r="T19" s="98">
        <f t="shared" si="14"/>
        <v>0</v>
      </c>
      <c r="U19" s="98">
        <f t="shared" si="14"/>
        <v>0</v>
      </c>
      <c r="V19" s="98">
        <f t="shared" si="14"/>
        <v>0</v>
      </c>
      <c r="W19" s="98">
        <f t="shared" si="14"/>
        <v>0</v>
      </c>
      <c r="X19" s="98">
        <f t="shared" ref="X19" si="15">SUM(Q19:W19)</f>
        <v>-30100</v>
      </c>
      <c r="Y19" s="122">
        <f t="shared" ref="Y19" si="16">X19-F19</f>
        <v>0</v>
      </c>
    </row>
    <row r="20" spans="1:25" x14ac:dyDescent="0.2">
      <c r="B20" s="253" t="s">
        <v>227</v>
      </c>
      <c r="C20" s="99">
        <f>SUM(C19:C19)</f>
        <v>-30100</v>
      </c>
      <c r="E20" s="99">
        <f>SUM(E19:E19)</f>
        <v>0</v>
      </c>
      <c r="F20" s="99">
        <f>SUM(F19:F19)</f>
        <v>-30100</v>
      </c>
      <c r="H20" s="208"/>
      <c r="I20" s="208"/>
      <c r="J20" s="208"/>
      <c r="K20" s="208"/>
      <c r="L20" s="208"/>
      <c r="M20" s="208"/>
      <c r="N20" s="208"/>
      <c r="Q20" s="98"/>
      <c r="R20" s="98"/>
      <c r="S20" s="98"/>
      <c r="T20" s="98"/>
      <c r="U20" s="98"/>
      <c r="V20" s="98"/>
      <c r="W20" s="98"/>
      <c r="X20" s="98"/>
      <c r="Y20" s="122"/>
    </row>
    <row r="21" spans="1:25" x14ac:dyDescent="0.2">
      <c r="B21" s="93"/>
      <c r="C21" s="99"/>
      <c r="E21" s="99"/>
      <c r="F21" s="99"/>
      <c r="H21" s="208"/>
      <c r="I21" s="208"/>
      <c r="J21" s="208"/>
      <c r="K21" s="208"/>
      <c r="L21" s="208"/>
      <c r="M21" s="208"/>
      <c r="N21" s="208"/>
      <c r="Q21" s="98"/>
      <c r="R21" s="98"/>
      <c r="S21" s="98"/>
      <c r="T21" s="98"/>
      <c r="U21" s="98"/>
      <c r="V21" s="98"/>
      <c r="W21" s="98"/>
      <c r="X21" s="98"/>
      <c r="Y21" s="122"/>
    </row>
    <row r="22" spans="1:25" x14ac:dyDescent="0.2">
      <c r="B22" s="129" t="s">
        <v>246</v>
      </c>
      <c r="C22" s="100">
        <f>C20+C16</f>
        <v>1741600</v>
      </c>
      <c r="D22" s="126"/>
      <c r="E22" s="100">
        <f>E20+E16</f>
        <v>0</v>
      </c>
      <c r="F22" s="100">
        <f>F20+F16</f>
        <v>1741600</v>
      </c>
      <c r="G22" s="126"/>
      <c r="H22" s="208"/>
      <c r="I22" s="208"/>
      <c r="J22" s="208"/>
      <c r="K22" s="208"/>
      <c r="L22" s="208"/>
      <c r="M22" s="208"/>
      <c r="N22" s="208"/>
      <c r="O22" s="301"/>
      <c r="P22" s="157"/>
      <c r="Q22" s="98"/>
      <c r="R22" s="98"/>
      <c r="S22" s="98"/>
      <c r="T22" s="98"/>
      <c r="U22" s="98"/>
      <c r="V22" s="98"/>
      <c r="W22" s="98"/>
      <c r="X22" s="98"/>
      <c r="Y22" s="122"/>
    </row>
    <row r="23" spans="1:25" x14ac:dyDescent="0.2">
      <c r="B23" s="93"/>
      <c r="C23" s="102"/>
      <c r="E23" s="102"/>
      <c r="F23" s="102"/>
      <c r="H23" s="208"/>
      <c r="I23" s="208"/>
      <c r="J23" s="208"/>
      <c r="K23" s="208"/>
      <c r="L23" s="208"/>
      <c r="M23" s="208"/>
      <c r="N23" s="208"/>
      <c r="Q23" s="98"/>
      <c r="R23" s="98"/>
      <c r="S23" s="98"/>
      <c r="T23" s="98"/>
      <c r="U23" s="98"/>
      <c r="V23" s="98"/>
      <c r="W23" s="98"/>
      <c r="X23" s="98"/>
      <c r="Y23" s="122"/>
    </row>
    <row r="24" spans="1:25" x14ac:dyDescent="0.2">
      <c r="B24" s="96" t="s">
        <v>244</v>
      </c>
      <c r="C24" s="98"/>
      <c r="E24" s="98"/>
      <c r="F24" s="98"/>
      <c r="H24" s="208"/>
      <c r="I24" s="208"/>
      <c r="J24" s="208"/>
      <c r="K24" s="208"/>
      <c r="L24" s="208"/>
      <c r="M24" s="208"/>
      <c r="N24" s="208"/>
      <c r="Q24" s="98"/>
      <c r="R24" s="98"/>
      <c r="S24" s="98"/>
      <c r="T24" s="98"/>
      <c r="U24" s="98"/>
      <c r="V24" s="98"/>
      <c r="W24" s="98"/>
      <c r="X24" s="98"/>
      <c r="Y24" s="122"/>
    </row>
    <row r="25" spans="1:25" x14ac:dyDescent="0.2">
      <c r="B25" s="93" t="s">
        <v>24</v>
      </c>
      <c r="C25" s="98"/>
      <c r="E25" s="98"/>
      <c r="F25" s="98"/>
      <c r="H25" s="208"/>
      <c r="I25" s="208"/>
      <c r="J25" s="208"/>
      <c r="K25" s="208"/>
      <c r="L25" s="208"/>
      <c r="M25" s="208"/>
      <c r="N25" s="208"/>
      <c r="Q25" s="98"/>
      <c r="R25" s="98"/>
      <c r="S25" s="98"/>
      <c r="T25" s="98"/>
      <c r="U25" s="98"/>
      <c r="V25" s="98"/>
      <c r="W25" s="98"/>
      <c r="X25" s="98"/>
      <c r="Y25" s="122"/>
    </row>
    <row r="26" spans="1:25" x14ac:dyDescent="0.2">
      <c r="A26" s="88">
        <v>5000</v>
      </c>
      <c r="B26" s="91" t="s">
        <v>3</v>
      </c>
      <c r="C26" s="98">
        <f>VLOOKUP(A26,'1. Fibu-Saldenliste (original)'!A:C,3,FALSE)</f>
        <v>-113000</v>
      </c>
      <c r="E26" s="98"/>
      <c r="F26" s="98">
        <f t="shared" ref="F26:F31" si="17">E26+C26</f>
        <v>-113000</v>
      </c>
      <c r="H26" s="208"/>
      <c r="I26" s="209">
        <v>1</v>
      </c>
      <c r="J26" s="208"/>
      <c r="K26" s="208"/>
      <c r="L26" s="208"/>
      <c r="M26" s="208"/>
      <c r="N26" s="208"/>
      <c r="O26" s="300">
        <f t="shared" ref="O26:O31" si="18">SUM(H26:N26)</f>
        <v>1</v>
      </c>
      <c r="P26" s="156"/>
      <c r="Q26" s="98">
        <f t="shared" ref="Q26:W31" si="19">$F26*H26</f>
        <v>0</v>
      </c>
      <c r="R26" s="98">
        <f t="shared" si="19"/>
        <v>-113000</v>
      </c>
      <c r="S26" s="98">
        <f t="shared" si="19"/>
        <v>0</v>
      </c>
      <c r="T26" s="98">
        <f t="shared" si="19"/>
        <v>0</v>
      </c>
      <c r="U26" s="98">
        <f t="shared" si="19"/>
        <v>0</v>
      </c>
      <c r="V26" s="98">
        <f t="shared" si="19"/>
        <v>0</v>
      </c>
      <c r="W26" s="98">
        <f t="shared" si="19"/>
        <v>0</v>
      </c>
      <c r="X26" s="98">
        <f t="shared" ref="X26:X31" si="20">SUM(Q26:W26)</f>
        <v>-113000</v>
      </c>
      <c r="Y26" s="122">
        <f t="shared" ref="Y26:Y31" si="21">X26-F26</f>
        <v>0</v>
      </c>
    </row>
    <row r="27" spans="1:25" x14ac:dyDescent="0.2">
      <c r="A27" s="88">
        <v>4520</v>
      </c>
      <c r="B27" s="91" t="s">
        <v>15</v>
      </c>
      <c r="C27" s="98">
        <f>VLOOKUP(A27,'1. Fibu-Saldenliste (original)'!A:C,3,FALSE)</f>
        <v>-5700</v>
      </c>
      <c r="E27" s="98"/>
      <c r="F27" s="98">
        <f t="shared" si="17"/>
        <v>-5700</v>
      </c>
      <c r="H27" s="208"/>
      <c r="I27" s="209">
        <v>1</v>
      </c>
      <c r="J27" s="208"/>
      <c r="K27" s="208"/>
      <c r="L27" s="208"/>
      <c r="M27" s="208"/>
      <c r="N27" s="208"/>
      <c r="O27" s="300">
        <f t="shared" si="18"/>
        <v>1</v>
      </c>
      <c r="P27" s="156"/>
      <c r="Q27" s="98">
        <f t="shared" ref="Q27:W27" si="22">$F27*H27</f>
        <v>0</v>
      </c>
      <c r="R27" s="98">
        <f t="shared" si="22"/>
        <v>-5700</v>
      </c>
      <c r="S27" s="98">
        <f t="shared" si="22"/>
        <v>0</v>
      </c>
      <c r="T27" s="98">
        <f t="shared" si="22"/>
        <v>0</v>
      </c>
      <c r="U27" s="98">
        <f t="shared" si="22"/>
        <v>0</v>
      </c>
      <c r="V27" s="98">
        <f t="shared" si="22"/>
        <v>0</v>
      </c>
      <c r="W27" s="98">
        <f t="shared" si="22"/>
        <v>0</v>
      </c>
      <c r="X27" s="98">
        <f>SUM(Q27:W27)</f>
        <v>-5700</v>
      </c>
      <c r="Y27" s="122">
        <f>X27-F27</f>
        <v>0</v>
      </c>
    </row>
    <row r="28" spans="1:25" x14ac:dyDescent="0.2">
      <c r="A28" s="88">
        <v>5100</v>
      </c>
      <c r="B28" s="91" t="s">
        <v>25</v>
      </c>
      <c r="C28" s="98">
        <f>VLOOKUP(A28,'1. Fibu-Saldenliste (original)'!A:C,3,FALSE)</f>
        <v>-27800</v>
      </c>
      <c r="E28" s="98"/>
      <c r="F28" s="98">
        <f t="shared" si="17"/>
        <v>-27800</v>
      </c>
      <c r="H28" s="208"/>
      <c r="I28" s="209">
        <v>0.8</v>
      </c>
      <c r="J28" s="210">
        <f>1-I28</f>
        <v>0.19999999999999996</v>
      </c>
      <c r="K28" s="208"/>
      <c r="L28" s="208"/>
      <c r="M28" s="208"/>
      <c r="N28" s="208"/>
      <c r="O28" s="300">
        <f t="shared" si="18"/>
        <v>1</v>
      </c>
      <c r="P28" s="156"/>
      <c r="Q28" s="98">
        <f t="shared" si="19"/>
        <v>0</v>
      </c>
      <c r="R28" s="98">
        <f>$F28*I28</f>
        <v>-22240</v>
      </c>
      <c r="S28" s="98">
        <f t="shared" si="19"/>
        <v>-5559.9999999999991</v>
      </c>
      <c r="T28" s="98">
        <f t="shared" si="19"/>
        <v>0</v>
      </c>
      <c r="U28" s="98">
        <f t="shared" si="19"/>
        <v>0</v>
      </c>
      <c r="V28" s="98">
        <f t="shared" si="19"/>
        <v>0</v>
      </c>
      <c r="W28" s="98">
        <f t="shared" si="19"/>
        <v>0</v>
      </c>
      <c r="X28" s="98">
        <f t="shared" si="20"/>
        <v>-27800</v>
      </c>
      <c r="Y28" s="122">
        <f t="shared" si="21"/>
        <v>0</v>
      </c>
    </row>
    <row r="29" spans="1:25" x14ac:dyDescent="0.2">
      <c r="A29" s="88">
        <v>5200</v>
      </c>
      <c r="B29" s="91" t="s">
        <v>26</v>
      </c>
      <c r="C29" s="98">
        <f>VLOOKUP(A29,'1. Fibu-Saldenliste (original)'!A:C,3,FALSE)</f>
        <v>-665400</v>
      </c>
      <c r="E29" s="98"/>
      <c r="F29" s="98">
        <f t="shared" si="17"/>
        <v>-665400</v>
      </c>
      <c r="H29" s="208"/>
      <c r="I29" s="209">
        <v>1</v>
      </c>
      <c r="J29" s="211"/>
      <c r="K29" s="208"/>
      <c r="L29" s="208"/>
      <c r="M29" s="208"/>
      <c r="N29" s="208"/>
      <c r="O29" s="300">
        <f t="shared" si="18"/>
        <v>1</v>
      </c>
      <c r="P29" s="156"/>
      <c r="Q29" s="98">
        <f t="shared" si="19"/>
        <v>0</v>
      </c>
      <c r="R29" s="98">
        <f t="shared" si="19"/>
        <v>-665400</v>
      </c>
      <c r="S29" s="98">
        <f t="shared" si="19"/>
        <v>0</v>
      </c>
      <c r="T29" s="98">
        <f t="shared" si="19"/>
        <v>0</v>
      </c>
      <c r="U29" s="98">
        <f t="shared" si="19"/>
        <v>0</v>
      </c>
      <c r="V29" s="98">
        <f t="shared" si="19"/>
        <v>0</v>
      </c>
      <c r="W29" s="98">
        <f t="shared" si="19"/>
        <v>0</v>
      </c>
      <c r="X29" s="98">
        <f t="shared" si="20"/>
        <v>-665400</v>
      </c>
      <c r="Y29" s="122">
        <f t="shared" si="21"/>
        <v>0</v>
      </c>
    </row>
    <row r="30" spans="1:25" x14ac:dyDescent="0.2">
      <c r="A30" s="88">
        <v>4500</v>
      </c>
      <c r="B30" s="91" t="s">
        <v>14</v>
      </c>
      <c r="C30" s="98">
        <f>VLOOKUP(A30,'1. Fibu-Saldenliste (original)'!A:C,3,FALSE)</f>
        <v>9100</v>
      </c>
      <c r="E30" s="98"/>
      <c r="F30" s="98">
        <f t="shared" si="17"/>
        <v>9100</v>
      </c>
      <c r="H30" s="208"/>
      <c r="I30" s="209">
        <v>1</v>
      </c>
      <c r="J30" s="208"/>
      <c r="K30" s="208"/>
      <c r="L30" s="208"/>
      <c r="M30" s="208"/>
      <c r="N30" s="208"/>
      <c r="O30" s="300">
        <f t="shared" si="18"/>
        <v>1</v>
      </c>
      <c r="P30" s="156"/>
      <c r="Q30" s="98">
        <f t="shared" ref="Q30:W30" si="23">$F30*H30</f>
        <v>0</v>
      </c>
      <c r="R30" s="98">
        <f t="shared" si="23"/>
        <v>9100</v>
      </c>
      <c r="S30" s="98">
        <f t="shared" si="23"/>
        <v>0</v>
      </c>
      <c r="T30" s="98">
        <f t="shared" si="23"/>
        <v>0</v>
      </c>
      <c r="U30" s="98">
        <f t="shared" si="23"/>
        <v>0</v>
      </c>
      <c r="V30" s="98">
        <f t="shared" si="23"/>
        <v>0</v>
      </c>
      <c r="W30" s="98">
        <f t="shared" si="23"/>
        <v>0</v>
      </c>
      <c r="X30" s="98">
        <f>SUM(Q30:W30)</f>
        <v>9100</v>
      </c>
      <c r="Y30" s="122">
        <f>X30-F30</f>
        <v>0</v>
      </c>
    </row>
    <row r="31" spans="1:25" x14ac:dyDescent="0.2">
      <c r="A31" s="88">
        <v>5250</v>
      </c>
      <c r="B31" s="91" t="s">
        <v>27</v>
      </c>
      <c r="C31" s="98">
        <f>VLOOKUP(A31,'1. Fibu-Saldenliste (original)'!A:C,3,FALSE)</f>
        <v>-2100</v>
      </c>
      <c r="E31" s="98"/>
      <c r="F31" s="98">
        <f t="shared" si="17"/>
        <v>-2100</v>
      </c>
      <c r="H31" s="208"/>
      <c r="I31" s="211"/>
      <c r="J31" s="210">
        <v>1</v>
      </c>
      <c r="K31" s="208"/>
      <c r="L31" s="208"/>
      <c r="M31" s="208"/>
      <c r="N31" s="208"/>
      <c r="O31" s="300">
        <f t="shared" si="18"/>
        <v>1</v>
      </c>
      <c r="P31" s="156"/>
      <c r="Q31" s="98">
        <f t="shared" si="19"/>
        <v>0</v>
      </c>
      <c r="R31" s="98">
        <f t="shared" si="19"/>
        <v>0</v>
      </c>
      <c r="S31" s="98">
        <f t="shared" si="19"/>
        <v>-2100</v>
      </c>
      <c r="T31" s="98">
        <f t="shared" si="19"/>
        <v>0</v>
      </c>
      <c r="U31" s="98">
        <f t="shared" si="19"/>
        <v>0</v>
      </c>
      <c r="V31" s="98">
        <f t="shared" si="19"/>
        <v>0</v>
      </c>
      <c r="W31" s="98">
        <f t="shared" si="19"/>
        <v>0</v>
      </c>
      <c r="X31" s="98">
        <f t="shared" si="20"/>
        <v>-2100</v>
      </c>
      <c r="Y31" s="122">
        <f t="shared" si="21"/>
        <v>0</v>
      </c>
    </row>
    <row r="32" spans="1:25" x14ac:dyDescent="0.2">
      <c r="B32" s="253" t="s">
        <v>28</v>
      </c>
      <c r="C32" s="100">
        <f>SUM(C26:C31)</f>
        <v>-804900</v>
      </c>
      <c r="E32" s="100">
        <f>SUM(E26:E31)</f>
        <v>0</v>
      </c>
      <c r="F32" s="100">
        <f>SUM(F26:F31)</f>
        <v>-804900</v>
      </c>
      <c r="H32" s="208"/>
      <c r="I32" s="208"/>
      <c r="J32" s="208"/>
      <c r="K32" s="208"/>
      <c r="L32" s="208"/>
      <c r="M32" s="208"/>
      <c r="N32" s="208"/>
      <c r="Q32" s="98"/>
      <c r="R32" s="98"/>
      <c r="S32" s="98"/>
      <c r="T32" s="98"/>
      <c r="U32" s="98"/>
      <c r="V32" s="98"/>
      <c r="W32" s="98"/>
      <c r="X32" s="98"/>
      <c r="Y32" s="122"/>
    </row>
    <row r="33" spans="1:25" x14ac:dyDescent="0.2">
      <c r="B33" s="93"/>
      <c r="C33" s="100"/>
      <c r="E33" s="100"/>
      <c r="F33" s="100"/>
      <c r="H33" s="208"/>
      <c r="I33" s="208"/>
      <c r="J33" s="208"/>
      <c r="K33" s="208"/>
      <c r="L33" s="208"/>
      <c r="M33" s="208"/>
      <c r="N33" s="208"/>
      <c r="Q33" s="98"/>
      <c r="R33" s="98"/>
      <c r="S33" s="98"/>
      <c r="T33" s="98"/>
      <c r="U33" s="98"/>
      <c r="V33" s="98"/>
      <c r="W33" s="98"/>
      <c r="X33" s="98"/>
      <c r="Y33" s="122"/>
    </row>
    <row r="34" spans="1:25" x14ac:dyDescent="0.2">
      <c r="B34" s="129" t="s">
        <v>228</v>
      </c>
      <c r="C34" s="100">
        <f>C32+C22</f>
        <v>936700</v>
      </c>
      <c r="D34" s="126"/>
      <c r="E34" s="100">
        <f>E32+E22</f>
        <v>0</v>
      </c>
      <c r="F34" s="100">
        <f>F32+F22</f>
        <v>936700</v>
      </c>
      <c r="G34" s="126"/>
      <c r="H34" s="208"/>
      <c r="I34" s="208"/>
      <c r="J34" s="208"/>
      <c r="K34" s="208"/>
      <c r="L34" s="208"/>
      <c r="M34" s="208"/>
      <c r="N34" s="208"/>
      <c r="O34" s="301"/>
      <c r="P34" s="157"/>
      <c r="Q34" s="98"/>
      <c r="R34" s="98"/>
      <c r="S34" s="98"/>
      <c r="T34" s="98"/>
      <c r="U34" s="98"/>
      <c r="V34" s="98"/>
      <c r="W34" s="98"/>
      <c r="X34" s="98"/>
      <c r="Y34" s="122"/>
    </row>
    <row r="35" spans="1:25" x14ac:dyDescent="0.2">
      <c r="C35" s="102"/>
      <c r="E35" s="102"/>
      <c r="F35" s="102"/>
      <c r="H35" s="208"/>
      <c r="I35" s="208"/>
      <c r="J35" s="208"/>
      <c r="K35" s="208"/>
      <c r="L35" s="208"/>
      <c r="M35" s="208"/>
      <c r="N35" s="208"/>
      <c r="Q35" s="98"/>
      <c r="R35" s="98"/>
      <c r="S35" s="98"/>
      <c r="T35" s="98"/>
      <c r="U35" s="98"/>
      <c r="V35" s="98"/>
      <c r="W35" s="98"/>
      <c r="X35" s="98"/>
      <c r="Y35" s="122"/>
    </row>
    <row r="36" spans="1:25" x14ac:dyDescent="0.2">
      <c r="B36" s="96" t="s">
        <v>247</v>
      </c>
      <c r="C36" s="98"/>
      <c r="E36" s="98"/>
      <c r="F36" s="98"/>
      <c r="H36" s="208"/>
      <c r="I36" s="208"/>
      <c r="J36" s="208"/>
      <c r="K36" s="208"/>
      <c r="L36" s="208"/>
      <c r="M36" s="208"/>
      <c r="N36" s="208"/>
      <c r="Q36" s="98"/>
      <c r="R36" s="98"/>
      <c r="S36" s="98"/>
      <c r="T36" s="98"/>
      <c r="U36" s="98"/>
      <c r="V36" s="98"/>
      <c r="W36" s="98"/>
      <c r="X36" s="98"/>
      <c r="Y36" s="122"/>
    </row>
    <row r="37" spans="1:25" x14ac:dyDescent="0.2">
      <c r="B37" s="93" t="s">
        <v>249</v>
      </c>
      <c r="C37" s="98"/>
      <c r="E37" s="98"/>
      <c r="F37" s="98"/>
      <c r="H37" s="208"/>
      <c r="I37" s="208"/>
      <c r="J37" s="208"/>
      <c r="K37" s="208"/>
      <c r="L37" s="208"/>
      <c r="M37" s="208"/>
      <c r="N37" s="208"/>
      <c r="Q37" s="98"/>
      <c r="R37" s="98"/>
      <c r="S37" s="98"/>
      <c r="T37" s="98"/>
      <c r="U37" s="98"/>
      <c r="V37" s="98"/>
      <c r="W37" s="98"/>
      <c r="X37" s="98"/>
      <c r="Y37" s="122"/>
    </row>
    <row r="38" spans="1:25" x14ac:dyDescent="0.2">
      <c r="A38" s="88">
        <v>6000</v>
      </c>
      <c r="B38" s="91" t="s">
        <v>30</v>
      </c>
      <c r="C38" s="98">
        <f>VLOOKUP(A38,'1. Fibu-Saldenliste (original)'!A:C,3,FALSE)</f>
        <v>-281000</v>
      </c>
      <c r="E38" s="98"/>
      <c r="F38" s="98">
        <f>E38+C38</f>
        <v>-281000</v>
      </c>
      <c r="H38" s="208"/>
      <c r="I38" s="208"/>
      <c r="J38" s="208"/>
      <c r="K38" s="208"/>
      <c r="L38" s="208"/>
      <c r="M38" s="208"/>
      <c r="N38" s="208"/>
      <c r="O38" s="300"/>
      <c r="P38" s="156"/>
      <c r="Q38" s="98"/>
      <c r="R38" s="98"/>
      <c r="S38" s="98"/>
      <c r="T38" s="98"/>
      <c r="U38" s="98"/>
      <c r="V38" s="98"/>
      <c r="W38" s="98"/>
      <c r="X38" s="98"/>
      <c r="Y38" s="122"/>
    </row>
    <row r="39" spans="1:25" x14ac:dyDescent="0.2">
      <c r="A39" s="88">
        <v>6010</v>
      </c>
      <c r="B39" s="106" t="s">
        <v>274</v>
      </c>
      <c r="C39" s="98">
        <f>VLOOKUP(A39,'1. Fibu-Saldenliste (original)'!A:C,3,FALSE)</f>
        <v>-46800</v>
      </c>
      <c r="E39" s="98"/>
      <c r="F39" s="98">
        <f>E39+C39</f>
        <v>-46800</v>
      </c>
      <c r="H39" s="208"/>
      <c r="I39" s="208"/>
      <c r="J39" s="208"/>
      <c r="K39" s="208"/>
      <c r="L39" s="208"/>
      <c r="M39" s="208"/>
      <c r="N39" s="208"/>
      <c r="O39" s="300"/>
      <c r="P39" s="156"/>
      <c r="Q39" s="98"/>
      <c r="R39" s="98"/>
      <c r="S39" s="98"/>
      <c r="T39" s="98"/>
      <c r="U39" s="98"/>
      <c r="V39" s="98"/>
      <c r="W39" s="98"/>
      <c r="X39" s="98"/>
      <c r="Y39" s="122"/>
    </row>
    <row r="40" spans="1:25" x14ac:dyDescent="0.2">
      <c r="B40" s="253" t="s">
        <v>229</v>
      </c>
      <c r="C40" s="99">
        <f>SUM(C38:C39)</f>
        <v>-327800</v>
      </c>
      <c r="E40" s="99">
        <f>SUM(E38:E39)</f>
        <v>0</v>
      </c>
      <c r="F40" s="99">
        <f>SUM(F38:F39)</f>
        <v>-327800</v>
      </c>
      <c r="H40" s="208"/>
      <c r="I40" s="208"/>
      <c r="J40" s="208"/>
      <c r="K40" s="208"/>
      <c r="L40" s="208"/>
      <c r="M40" s="208"/>
      <c r="N40" s="208"/>
      <c r="Q40" s="98"/>
      <c r="R40" s="98"/>
      <c r="S40" s="98"/>
      <c r="T40" s="98"/>
      <c r="U40" s="98"/>
      <c r="V40" s="98"/>
      <c r="W40" s="98"/>
      <c r="X40" s="98"/>
      <c r="Y40" s="122"/>
    </row>
    <row r="41" spans="1:25" x14ac:dyDescent="0.2">
      <c r="A41" s="88">
        <v>6500</v>
      </c>
      <c r="B41" s="106" t="s">
        <v>212</v>
      </c>
      <c r="C41" s="98">
        <f>VLOOKUP(A41,'1. Fibu-Saldenliste (original)'!A:C,3,FALSE)</f>
        <v>-70500</v>
      </c>
      <c r="D41" s="107"/>
      <c r="E41" s="98"/>
      <c r="F41" s="98">
        <f>E41+C41</f>
        <v>-70500</v>
      </c>
      <c r="G41" s="107"/>
      <c r="H41" s="208"/>
      <c r="I41" s="208"/>
      <c r="J41" s="208"/>
      <c r="K41" s="208"/>
      <c r="L41" s="208"/>
      <c r="M41" s="208"/>
      <c r="N41" s="208"/>
      <c r="O41" s="300"/>
      <c r="P41" s="156"/>
      <c r="Q41" s="98"/>
      <c r="R41" s="98"/>
      <c r="S41" s="98"/>
      <c r="T41" s="98"/>
      <c r="U41" s="98"/>
      <c r="V41" s="98"/>
      <c r="W41" s="98"/>
      <c r="X41" s="98"/>
      <c r="Y41" s="122"/>
    </row>
    <row r="42" spans="1:25" x14ac:dyDescent="0.2">
      <c r="A42" s="88">
        <v>6600</v>
      </c>
      <c r="B42" s="106" t="s">
        <v>206</v>
      </c>
      <c r="C42" s="98">
        <f>VLOOKUP(A42,'1. Fibu-Saldenliste (original)'!A:C,3,FALSE)</f>
        <v>-14800</v>
      </c>
      <c r="D42" s="107"/>
      <c r="E42" s="98"/>
      <c r="F42" s="98">
        <f>E42+C42</f>
        <v>-14800</v>
      </c>
      <c r="G42" s="107"/>
      <c r="H42" s="208"/>
      <c r="I42" s="208"/>
      <c r="J42" s="208"/>
      <c r="K42" s="208"/>
      <c r="L42" s="208"/>
      <c r="M42" s="208"/>
      <c r="N42" s="208"/>
      <c r="O42" s="300"/>
      <c r="P42" s="156"/>
      <c r="Q42" s="98"/>
      <c r="R42" s="98"/>
      <c r="S42" s="98"/>
      <c r="T42" s="98"/>
      <c r="U42" s="98"/>
      <c r="V42" s="98"/>
      <c r="W42" s="98"/>
      <c r="X42" s="98"/>
      <c r="Y42" s="122"/>
    </row>
    <row r="43" spans="1:25" x14ac:dyDescent="0.2">
      <c r="A43" s="88">
        <v>6620</v>
      </c>
      <c r="B43" s="106" t="s">
        <v>207</v>
      </c>
      <c r="C43" s="98">
        <f>VLOOKUP(A43,'1. Fibu-Saldenliste (original)'!A:C,3,FALSE)</f>
        <v>-1300</v>
      </c>
      <c r="D43" s="107"/>
      <c r="E43" s="98"/>
      <c r="F43" s="98">
        <f>E43+C43</f>
        <v>-1300</v>
      </c>
      <c r="G43" s="107"/>
      <c r="H43" s="208"/>
      <c r="I43" s="208"/>
      <c r="J43" s="208"/>
      <c r="K43" s="208"/>
      <c r="L43" s="208"/>
      <c r="M43" s="208"/>
      <c r="N43" s="208"/>
      <c r="O43" s="300"/>
      <c r="P43" s="156"/>
      <c r="Q43" s="98"/>
      <c r="R43" s="98"/>
      <c r="S43" s="98"/>
      <c r="T43" s="98"/>
      <c r="U43" s="98"/>
      <c r="V43" s="98"/>
      <c r="W43" s="98"/>
      <c r="X43" s="98"/>
      <c r="Y43" s="122"/>
    </row>
    <row r="44" spans="1:25" x14ac:dyDescent="0.2">
      <c r="A44" s="88">
        <v>6640</v>
      </c>
      <c r="B44" s="106" t="s">
        <v>208</v>
      </c>
      <c r="C44" s="98">
        <f>VLOOKUP(A44,'1. Fibu-Saldenliste (original)'!A:C,3,FALSE)</f>
        <v>-9800</v>
      </c>
      <c r="D44" s="108"/>
      <c r="E44" s="98"/>
      <c r="F44" s="98">
        <f>E44+C44</f>
        <v>-9800</v>
      </c>
      <c r="G44" s="108"/>
      <c r="H44" s="208"/>
      <c r="I44" s="208"/>
      <c r="J44" s="208"/>
      <c r="K44" s="208"/>
      <c r="L44" s="208"/>
      <c r="M44" s="208"/>
      <c r="N44" s="208"/>
      <c r="O44" s="300"/>
      <c r="P44" s="156"/>
      <c r="Q44" s="98"/>
      <c r="R44" s="98"/>
      <c r="S44" s="98"/>
      <c r="T44" s="98"/>
      <c r="U44" s="98"/>
      <c r="V44" s="98"/>
      <c r="W44" s="98"/>
      <c r="X44" s="98"/>
      <c r="Y44" s="122"/>
    </row>
    <row r="45" spans="1:25" x14ac:dyDescent="0.2">
      <c r="A45" s="88">
        <v>6660</v>
      </c>
      <c r="B45" s="106" t="s">
        <v>213</v>
      </c>
      <c r="C45" s="98">
        <f>VLOOKUP(A45,'1. Fibu-Saldenliste (original)'!A:C,3,FALSE)</f>
        <v>-5000</v>
      </c>
      <c r="D45" s="107"/>
      <c r="E45" s="98"/>
      <c r="F45" s="98">
        <f>E45+C45</f>
        <v>-5000</v>
      </c>
      <c r="G45" s="107"/>
      <c r="H45" s="208"/>
      <c r="I45" s="208"/>
      <c r="J45" s="208"/>
      <c r="K45" s="208"/>
      <c r="L45" s="208"/>
      <c r="M45" s="208"/>
      <c r="N45" s="208"/>
      <c r="O45" s="300"/>
      <c r="P45" s="156"/>
      <c r="Q45" s="98"/>
      <c r="R45" s="98"/>
      <c r="S45" s="98"/>
      <c r="T45" s="98"/>
      <c r="U45" s="98"/>
      <c r="V45" s="98"/>
      <c r="W45" s="98"/>
      <c r="X45" s="98"/>
      <c r="Y45" s="122"/>
    </row>
    <row r="46" spans="1:25" x14ac:dyDescent="0.2">
      <c r="B46" s="253" t="s">
        <v>230</v>
      </c>
      <c r="C46" s="99">
        <f>SUM(C41:C45)</f>
        <v>-101400</v>
      </c>
      <c r="D46" s="107"/>
      <c r="E46" s="99">
        <f>SUM(E41:E45)</f>
        <v>0</v>
      </c>
      <c r="F46" s="99">
        <f>SUM(F41:F45)</f>
        <v>-101400</v>
      </c>
      <c r="G46" s="107"/>
      <c r="H46" s="208"/>
      <c r="I46" s="208"/>
      <c r="J46" s="208"/>
      <c r="K46" s="208"/>
      <c r="L46" s="208"/>
      <c r="M46" s="208"/>
      <c r="N46" s="208"/>
      <c r="O46" s="302"/>
      <c r="P46" s="158"/>
      <c r="Q46" s="98"/>
      <c r="R46" s="98"/>
      <c r="S46" s="98"/>
      <c r="T46" s="98"/>
      <c r="U46" s="98"/>
      <c r="V46" s="98"/>
      <c r="W46" s="98"/>
      <c r="X46" s="98"/>
      <c r="Y46" s="122"/>
    </row>
    <row r="47" spans="1:25" x14ac:dyDescent="0.2">
      <c r="B47" s="253" t="s">
        <v>235</v>
      </c>
      <c r="C47" s="100">
        <f>C46+C40</f>
        <v>-429200</v>
      </c>
      <c r="E47" s="100">
        <f>E46+E40</f>
        <v>0</v>
      </c>
      <c r="F47" s="100">
        <f>F46+F40</f>
        <v>-429200</v>
      </c>
      <c r="H47" s="208"/>
      <c r="I47" s="208"/>
      <c r="J47" s="208"/>
      <c r="K47" s="209">
        <v>1</v>
      </c>
      <c r="L47" s="208"/>
      <c r="M47" s="208"/>
      <c r="N47" s="208"/>
      <c r="O47" s="300">
        <f>SUM(H47:N47)</f>
        <v>1</v>
      </c>
      <c r="P47" s="156"/>
      <c r="Q47" s="98">
        <f>$F47*H47</f>
        <v>0</v>
      </c>
      <c r="R47" s="98">
        <f t="shared" ref="R47:W47" si="24">$F47*I47</f>
        <v>0</v>
      </c>
      <c r="S47" s="98">
        <f t="shared" si="24"/>
        <v>0</v>
      </c>
      <c r="T47" s="98">
        <f t="shared" si="24"/>
        <v>-429200</v>
      </c>
      <c r="U47" s="98">
        <f t="shared" si="24"/>
        <v>0</v>
      </c>
      <c r="V47" s="98">
        <f t="shared" si="24"/>
        <v>0</v>
      </c>
      <c r="W47" s="98">
        <f t="shared" si="24"/>
        <v>0</v>
      </c>
      <c r="X47" s="98">
        <f t="shared" ref="X47" si="25">SUM(Q47:W47)</f>
        <v>-429200</v>
      </c>
      <c r="Y47" s="122">
        <f>X47-F47</f>
        <v>0</v>
      </c>
    </row>
    <row r="48" spans="1:25" x14ac:dyDescent="0.2">
      <c r="B48" s="93"/>
      <c r="C48" s="100"/>
      <c r="E48" s="100"/>
      <c r="F48" s="100"/>
      <c r="H48" s="208"/>
      <c r="I48" s="208"/>
      <c r="J48" s="208"/>
      <c r="K48" s="208"/>
      <c r="L48" s="208"/>
      <c r="M48" s="208"/>
      <c r="N48" s="208"/>
      <c r="Q48" s="98"/>
      <c r="R48" s="98"/>
      <c r="S48" s="98"/>
      <c r="T48" s="98"/>
      <c r="U48" s="98"/>
      <c r="V48" s="98"/>
      <c r="W48" s="98"/>
      <c r="X48" s="98"/>
      <c r="Y48" s="122"/>
    </row>
    <row r="49" spans="1:25" x14ac:dyDescent="0.2">
      <c r="B49" s="129" t="s">
        <v>224</v>
      </c>
      <c r="C49" s="100">
        <f>C47+C34</f>
        <v>507500</v>
      </c>
      <c r="D49" s="126"/>
      <c r="E49" s="100">
        <f>E47+E34</f>
        <v>0</v>
      </c>
      <c r="F49" s="100">
        <f>F47+F34</f>
        <v>507500</v>
      </c>
      <c r="G49" s="126"/>
      <c r="H49" s="208"/>
      <c r="I49" s="208"/>
      <c r="J49" s="208"/>
      <c r="K49" s="208"/>
      <c r="L49" s="208"/>
      <c r="M49" s="208"/>
      <c r="N49" s="208"/>
      <c r="O49" s="301"/>
      <c r="P49" s="157"/>
      <c r="Q49" s="98"/>
      <c r="R49" s="98"/>
      <c r="S49" s="98"/>
      <c r="T49" s="98"/>
      <c r="U49" s="98"/>
      <c r="V49" s="98"/>
      <c r="W49" s="98"/>
      <c r="X49" s="98"/>
      <c r="Y49" s="122"/>
    </row>
    <row r="50" spans="1:25" x14ac:dyDescent="0.2">
      <c r="B50" s="114"/>
      <c r="C50" s="102"/>
      <c r="E50" s="102"/>
      <c r="F50" s="102"/>
      <c r="H50" s="208"/>
      <c r="I50" s="208"/>
      <c r="J50" s="208"/>
      <c r="K50" s="208"/>
      <c r="L50" s="208"/>
      <c r="M50" s="208"/>
      <c r="N50" s="208"/>
      <c r="Q50" s="98"/>
      <c r="R50" s="98"/>
      <c r="S50" s="98"/>
      <c r="T50" s="98"/>
      <c r="U50" s="98"/>
      <c r="V50" s="98"/>
      <c r="W50" s="98"/>
      <c r="X50" s="98"/>
      <c r="Y50" s="122"/>
    </row>
    <row r="51" spans="1:25" x14ac:dyDescent="0.2">
      <c r="B51" s="96" t="s">
        <v>248</v>
      </c>
      <c r="C51" s="98"/>
      <c r="E51" s="98"/>
      <c r="F51" s="98"/>
      <c r="H51" s="208"/>
      <c r="I51" s="208"/>
      <c r="J51" s="208"/>
      <c r="K51" s="208"/>
      <c r="L51" s="208"/>
      <c r="M51" s="208"/>
      <c r="N51" s="208"/>
      <c r="Q51" s="98"/>
      <c r="R51" s="98"/>
      <c r="S51" s="98"/>
      <c r="T51" s="98"/>
      <c r="U51" s="98"/>
      <c r="V51" s="98"/>
      <c r="W51" s="98"/>
      <c r="X51" s="98"/>
      <c r="Y51" s="122"/>
    </row>
    <row r="52" spans="1:25" x14ac:dyDescent="0.2">
      <c r="B52" s="93" t="s">
        <v>31</v>
      </c>
      <c r="C52" s="98"/>
      <c r="E52" s="98"/>
      <c r="F52" s="98"/>
      <c r="H52" s="208"/>
      <c r="I52" s="208"/>
      <c r="J52" s="208"/>
      <c r="K52" s="208"/>
      <c r="L52" s="208"/>
      <c r="M52" s="208"/>
      <c r="N52" s="208"/>
      <c r="Q52" s="98"/>
      <c r="R52" s="98"/>
      <c r="S52" s="98"/>
      <c r="T52" s="98"/>
      <c r="U52" s="98"/>
      <c r="V52" s="98"/>
      <c r="W52" s="98"/>
      <c r="X52" s="98"/>
      <c r="Y52" s="122"/>
    </row>
    <row r="53" spans="1:25" x14ac:dyDescent="0.2">
      <c r="A53" s="88">
        <v>6200</v>
      </c>
      <c r="B53" s="91" t="s">
        <v>31</v>
      </c>
      <c r="C53" s="98">
        <f>VLOOKUP(A53,'1. Fibu-Saldenliste (original)'!A:C,3,FALSE)</f>
        <v>-85000</v>
      </c>
      <c r="E53" s="98"/>
      <c r="F53" s="98">
        <f>E53+C53</f>
        <v>-85000</v>
      </c>
      <c r="H53" s="208"/>
      <c r="I53" s="208"/>
      <c r="J53" s="208"/>
      <c r="K53" s="208"/>
      <c r="L53" s="208"/>
      <c r="M53" s="208"/>
      <c r="N53" s="208"/>
      <c r="O53" s="300"/>
      <c r="P53" s="156"/>
      <c r="Q53" s="98"/>
      <c r="R53" s="98"/>
      <c r="S53" s="98"/>
      <c r="T53" s="98"/>
      <c r="U53" s="98"/>
      <c r="V53" s="98"/>
      <c r="W53" s="98"/>
      <c r="X53" s="98"/>
      <c r="Y53" s="122"/>
    </row>
    <row r="54" spans="1:25" x14ac:dyDescent="0.2">
      <c r="A54" s="88">
        <v>6210</v>
      </c>
      <c r="B54" s="106" t="s">
        <v>275</v>
      </c>
      <c r="C54" s="98">
        <f>VLOOKUP(A54,'1. Fibu-Saldenliste (original)'!A:C,3,FALSE)</f>
        <v>-14200</v>
      </c>
      <c r="E54" s="98"/>
      <c r="F54" s="98">
        <f>E54+C54</f>
        <v>-14200</v>
      </c>
      <c r="H54" s="208"/>
      <c r="I54" s="208"/>
      <c r="J54" s="208"/>
      <c r="K54" s="208"/>
      <c r="L54" s="208"/>
      <c r="M54" s="208"/>
      <c r="N54" s="208"/>
      <c r="O54" s="300"/>
      <c r="P54" s="156"/>
      <c r="Q54" s="98"/>
      <c r="R54" s="98"/>
      <c r="S54" s="98"/>
      <c r="T54" s="98"/>
      <c r="U54" s="98"/>
      <c r="V54" s="98"/>
      <c r="W54" s="98"/>
      <c r="X54" s="98"/>
      <c r="Y54" s="122"/>
    </row>
    <row r="55" spans="1:25" x14ac:dyDescent="0.2">
      <c r="B55" s="253" t="s">
        <v>231</v>
      </c>
      <c r="C55" s="99">
        <f>SUM(C53:C54)</f>
        <v>-99200</v>
      </c>
      <c r="E55" s="99">
        <f>SUM(E53:E54)</f>
        <v>0</v>
      </c>
      <c r="F55" s="99">
        <f>SUM(F53:F54)</f>
        <v>-99200</v>
      </c>
      <c r="H55" s="208"/>
      <c r="I55" s="208"/>
      <c r="J55" s="208"/>
      <c r="K55" s="208"/>
      <c r="L55" s="208"/>
      <c r="M55" s="208"/>
      <c r="N55" s="208"/>
      <c r="Q55" s="98"/>
      <c r="R55" s="98"/>
      <c r="S55" s="98"/>
      <c r="T55" s="98"/>
      <c r="U55" s="98"/>
      <c r="V55" s="98"/>
      <c r="W55" s="98"/>
      <c r="X55" s="98"/>
      <c r="Y55" s="122"/>
    </row>
    <row r="56" spans="1:25" x14ac:dyDescent="0.2">
      <c r="A56" s="88">
        <v>6550</v>
      </c>
      <c r="B56" s="106" t="s">
        <v>205</v>
      </c>
      <c r="C56" s="98">
        <f>VLOOKUP(A56,'1. Fibu-Saldenliste (original)'!A:C,3,FALSE)</f>
        <v>-21300</v>
      </c>
      <c r="D56" s="107"/>
      <c r="E56" s="98"/>
      <c r="F56" s="98">
        <f>E56+C56</f>
        <v>-21300</v>
      </c>
      <c r="G56" s="107"/>
      <c r="H56" s="208"/>
      <c r="I56" s="208"/>
      <c r="J56" s="208"/>
      <c r="K56" s="208"/>
      <c r="L56" s="208"/>
      <c r="M56" s="208"/>
      <c r="N56" s="208"/>
      <c r="O56" s="300"/>
      <c r="P56" s="156"/>
      <c r="Q56" s="98"/>
      <c r="R56" s="98"/>
      <c r="S56" s="98"/>
      <c r="T56" s="98"/>
      <c r="U56" s="98"/>
      <c r="V56" s="98"/>
      <c r="W56" s="98"/>
      <c r="X56" s="98"/>
      <c r="Y56" s="122"/>
    </row>
    <row r="57" spans="1:25" x14ac:dyDescent="0.2">
      <c r="A57" s="88">
        <v>6610</v>
      </c>
      <c r="B57" s="106" t="s">
        <v>209</v>
      </c>
      <c r="C57" s="98">
        <f>VLOOKUP(A57,'1. Fibu-Saldenliste (original)'!A:C,3,FALSE)</f>
        <v>-4500</v>
      </c>
      <c r="D57" s="107"/>
      <c r="E57" s="98"/>
      <c r="F57" s="98">
        <f>E57+C57</f>
        <v>-4500</v>
      </c>
      <c r="G57" s="107"/>
      <c r="H57" s="208"/>
      <c r="I57" s="208"/>
      <c r="J57" s="208"/>
      <c r="K57" s="208"/>
      <c r="L57" s="208"/>
      <c r="M57" s="208"/>
      <c r="N57" s="208"/>
      <c r="O57" s="300"/>
      <c r="P57" s="156"/>
      <c r="Q57" s="98"/>
      <c r="R57" s="98"/>
      <c r="S57" s="98"/>
      <c r="T57" s="98"/>
      <c r="U57" s="98"/>
      <c r="V57" s="98"/>
      <c r="W57" s="98"/>
      <c r="X57" s="98"/>
      <c r="Y57" s="122"/>
    </row>
    <row r="58" spans="1:25" x14ac:dyDescent="0.2">
      <c r="A58" s="88">
        <v>6630</v>
      </c>
      <c r="B58" s="106" t="s">
        <v>210</v>
      </c>
      <c r="C58" s="98">
        <f>VLOOKUP(A58,'1. Fibu-Saldenliste (original)'!A:C,3,FALSE)</f>
        <v>-400</v>
      </c>
      <c r="D58" s="107"/>
      <c r="E58" s="98"/>
      <c r="F58" s="98">
        <f>E58+C58</f>
        <v>-400</v>
      </c>
      <c r="G58" s="107"/>
      <c r="H58" s="208"/>
      <c r="I58" s="208"/>
      <c r="J58" s="208"/>
      <c r="K58" s="208"/>
      <c r="L58" s="208"/>
      <c r="M58" s="208"/>
      <c r="N58" s="208"/>
      <c r="O58" s="300"/>
      <c r="P58" s="156"/>
      <c r="Q58" s="98"/>
      <c r="R58" s="98"/>
      <c r="S58" s="98"/>
      <c r="T58" s="98"/>
      <c r="U58" s="98"/>
      <c r="V58" s="98"/>
      <c r="W58" s="98"/>
      <c r="X58" s="98"/>
      <c r="Y58" s="122"/>
    </row>
    <row r="59" spans="1:25" x14ac:dyDescent="0.2">
      <c r="A59" s="88">
        <v>6650</v>
      </c>
      <c r="B59" s="106" t="s">
        <v>211</v>
      </c>
      <c r="C59" s="98">
        <f>VLOOKUP(A59,'1. Fibu-Saldenliste (original)'!A:C,3,FALSE)</f>
        <v>-3000</v>
      </c>
      <c r="D59" s="108"/>
      <c r="E59" s="98"/>
      <c r="F59" s="98">
        <f>E59+C59</f>
        <v>-3000</v>
      </c>
      <c r="G59" s="108"/>
      <c r="H59" s="208"/>
      <c r="I59" s="208"/>
      <c r="J59" s="208"/>
      <c r="K59" s="208"/>
      <c r="L59" s="208"/>
      <c r="M59" s="208"/>
      <c r="N59" s="208"/>
      <c r="O59" s="300"/>
      <c r="P59" s="156"/>
      <c r="Q59" s="98"/>
      <c r="R59" s="98"/>
      <c r="S59" s="98"/>
      <c r="T59" s="98"/>
      <c r="U59" s="98"/>
      <c r="V59" s="98"/>
      <c r="W59" s="98"/>
      <c r="X59" s="98"/>
      <c r="Y59" s="122"/>
    </row>
    <row r="60" spans="1:25" x14ac:dyDescent="0.2">
      <c r="A60" s="88">
        <v>6670</v>
      </c>
      <c r="B60" s="106" t="s">
        <v>214</v>
      </c>
      <c r="C60" s="98">
        <f>VLOOKUP(A60,'1. Fibu-Saldenliste (original)'!A:C,3,FALSE)</f>
        <v>-1500</v>
      </c>
      <c r="D60" s="107"/>
      <c r="E60" s="98"/>
      <c r="F60" s="98">
        <f>E60+C60</f>
        <v>-1500</v>
      </c>
      <c r="G60" s="107"/>
      <c r="H60" s="208"/>
      <c r="I60" s="208"/>
      <c r="J60" s="208"/>
      <c r="K60" s="208"/>
      <c r="L60" s="208"/>
      <c r="M60" s="208"/>
      <c r="N60" s="208"/>
      <c r="O60" s="300"/>
      <c r="P60" s="156"/>
      <c r="Q60" s="98"/>
      <c r="R60" s="98"/>
      <c r="S60" s="98"/>
      <c r="T60" s="98"/>
      <c r="U60" s="98"/>
      <c r="V60" s="98"/>
      <c r="W60" s="98"/>
      <c r="X60" s="98"/>
      <c r="Y60" s="122"/>
    </row>
    <row r="61" spans="1:25" x14ac:dyDescent="0.2">
      <c r="B61" s="253" t="s">
        <v>232</v>
      </c>
      <c r="C61" s="99">
        <f>SUM(C56:C60)</f>
        <v>-30700</v>
      </c>
      <c r="D61" s="107"/>
      <c r="E61" s="99">
        <f>SUM(E56:E60)</f>
        <v>0</v>
      </c>
      <c r="F61" s="99">
        <f>SUM(F56:F60)</f>
        <v>-30700</v>
      </c>
      <c r="G61" s="107"/>
      <c r="H61" s="208"/>
      <c r="I61" s="208"/>
      <c r="J61" s="208"/>
      <c r="K61" s="208"/>
      <c r="L61" s="208"/>
      <c r="M61" s="208"/>
      <c r="N61" s="208"/>
      <c r="O61" s="302"/>
      <c r="P61" s="158"/>
      <c r="Q61" s="98"/>
      <c r="R61" s="98"/>
      <c r="S61" s="98"/>
      <c r="T61" s="98"/>
      <c r="U61" s="98"/>
      <c r="V61" s="98"/>
      <c r="W61" s="98"/>
      <c r="X61" s="98"/>
      <c r="Y61" s="122"/>
    </row>
    <row r="62" spans="1:25" x14ac:dyDescent="0.2">
      <c r="B62" s="253" t="s">
        <v>233</v>
      </c>
      <c r="C62" s="100">
        <f>C61+C55</f>
        <v>-129900</v>
      </c>
      <c r="E62" s="100">
        <f>E61+E55</f>
        <v>0</v>
      </c>
      <c r="F62" s="100">
        <f>F61+F55</f>
        <v>-129900</v>
      </c>
      <c r="H62" s="208"/>
      <c r="I62" s="209">
        <v>0.15</v>
      </c>
      <c r="J62" s="208"/>
      <c r="K62" s="208"/>
      <c r="L62" s="208"/>
      <c r="M62" s="209">
        <v>0.85</v>
      </c>
      <c r="N62" s="208"/>
      <c r="O62" s="300">
        <f>SUM(H62:N62)</f>
        <v>1</v>
      </c>
      <c r="P62" s="156"/>
      <c r="Q62" s="98">
        <f>ROUND($F62*H62,-2)</f>
        <v>0</v>
      </c>
      <c r="R62" s="98">
        <f t="shared" ref="R62:W64" si="26">ROUND($F62*I62,-2)</f>
        <v>-19500</v>
      </c>
      <c r="S62" s="98">
        <f t="shared" si="26"/>
        <v>0</v>
      </c>
      <c r="T62" s="98">
        <f t="shared" si="26"/>
        <v>0</v>
      </c>
      <c r="U62" s="98">
        <f t="shared" si="26"/>
        <v>0</v>
      </c>
      <c r="V62" s="98">
        <f t="shared" si="26"/>
        <v>-110400</v>
      </c>
      <c r="W62" s="98">
        <f t="shared" si="26"/>
        <v>0</v>
      </c>
      <c r="X62" s="98">
        <f t="shared" ref="X62:X64" si="27">SUM(Q62:W62)</f>
        <v>-129900</v>
      </c>
      <c r="Y62" s="122">
        <f t="shared" ref="Y62:Y64" si="28">X62-F62</f>
        <v>0</v>
      </c>
    </row>
    <row r="63" spans="1:25" x14ac:dyDescent="0.2">
      <c r="A63" s="88">
        <v>6700</v>
      </c>
      <c r="B63" s="106" t="s">
        <v>200</v>
      </c>
      <c r="C63" s="98">
        <f>VLOOKUP(A63,'1. Fibu-Saldenliste (original)'!A:C,3,FALSE)</f>
        <v>-2600</v>
      </c>
      <c r="E63" s="98"/>
      <c r="F63" s="98">
        <f>E63+C63</f>
        <v>-2600</v>
      </c>
      <c r="H63" s="208"/>
      <c r="I63" s="208"/>
      <c r="J63" s="208"/>
      <c r="K63" s="208"/>
      <c r="L63" s="209">
        <v>0.8</v>
      </c>
      <c r="M63" s="209">
        <v>0.2</v>
      </c>
      <c r="N63" s="208"/>
      <c r="O63" s="300">
        <f>SUM(H63:N63)</f>
        <v>1</v>
      </c>
      <c r="P63" s="156"/>
      <c r="Q63" s="98">
        <f>ROUND($F63*H63,-2)</f>
        <v>0</v>
      </c>
      <c r="R63" s="98">
        <f t="shared" si="26"/>
        <v>0</v>
      </c>
      <c r="S63" s="98">
        <f t="shared" si="26"/>
        <v>0</v>
      </c>
      <c r="T63" s="98">
        <f t="shared" si="26"/>
        <v>0</v>
      </c>
      <c r="U63" s="98">
        <f t="shared" si="26"/>
        <v>-2100</v>
      </c>
      <c r="V63" s="98">
        <f t="shared" si="26"/>
        <v>-500</v>
      </c>
      <c r="W63" s="98">
        <f t="shared" si="26"/>
        <v>0</v>
      </c>
      <c r="X63" s="98">
        <f t="shared" si="27"/>
        <v>-2600</v>
      </c>
      <c r="Y63" s="122">
        <f t="shared" si="28"/>
        <v>0</v>
      </c>
    </row>
    <row r="64" spans="1:25" x14ac:dyDescent="0.2">
      <c r="A64" s="88">
        <v>6800</v>
      </c>
      <c r="B64" s="91" t="s">
        <v>34</v>
      </c>
      <c r="C64" s="98">
        <f>VLOOKUP(A64,'1. Fibu-Saldenliste (original)'!A:C,3,FALSE)</f>
        <v>-2000</v>
      </c>
      <c r="E64" s="98"/>
      <c r="F64" s="98">
        <f>E64+C64</f>
        <v>-2000</v>
      </c>
      <c r="H64" s="208"/>
      <c r="I64" s="208"/>
      <c r="J64" s="208"/>
      <c r="K64" s="208"/>
      <c r="L64" s="209">
        <v>1</v>
      </c>
      <c r="M64" s="208"/>
      <c r="N64" s="208"/>
      <c r="O64" s="300">
        <f>SUM(H64:N64)</f>
        <v>1</v>
      </c>
      <c r="P64" s="156"/>
      <c r="Q64" s="98">
        <f>ROUND($F64*H64,-2)</f>
        <v>0</v>
      </c>
      <c r="R64" s="98">
        <f t="shared" si="26"/>
        <v>0</v>
      </c>
      <c r="S64" s="98">
        <f t="shared" si="26"/>
        <v>0</v>
      </c>
      <c r="T64" s="98">
        <f t="shared" si="26"/>
        <v>0</v>
      </c>
      <c r="U64" s="98">
        <f t="shared" si="26"/>
        <v>-2000</v>
      </c>
      <c r="V64" s="98">
        <f t="shared" si="26"/>
        <v>0</v>
      </c>
      <c r="W64" s="98">
        <f t="shared" si="26"/>
        <v>0</v>
      </c>
      <c r="X64" s="98">
        <f t="shared" si="27"/>
        <v>-2000</v>
      </c>
      <c r="Y64" s="122">
        <f t="shared" si="28"/>
        <v>0</v>
      </c>
    </row>
    <row r="65" spans="1:25" x14ac:dyDescent="0.2">
      <c r="B65" s="253" t="s">
        <v>234</v>
      </c>
      <c r="C65" s="99">
        <f t="shared" ref="C65" si="29">SUM(C63:C64)</f>
        <v>-4600</v>
      </c>
      <c r="E65" s="99">
        <f t="shared" ref="E65:F65" si="30">SUM(E63:E64)</f>
        <v>0</v>
      </c>
      <c r="F65" s="99">
        <f t="shared" si="30"/>
        <v>-4600</v>
      </c>
      <c r="H65" s="208"/>
      <c r="I65" s="208"/>
      <c r="J65" s="208"/>
      <c r="K65" s="208"/>
      <c r="L65" s="208"/>
      <c r="M65" s="208"/>
      <c r="N65" s="208"/>
      <c r="Q65" s="98"/>
      <c r="R65" s="98"/>
      <c r="S65" s="98"/>
      <c r="T65" s="98"/>
      <c r="U65" s="98"/>
      <c r="V65" s="98"/>
      <c r="W65" s="98"/>
      <c r="X65" s="98"/>
      <c r="Y65" s="122"/>
    </row>
    <row r="66" spans="1:25" x14ac:dyDescent="0.2">
      <c r="B66" s="253" t="s">
        <v>236</v>
      </c>
      <c r="C66" s="100">
        <f>C65+C62</f>
        <v>-134500</v>
      </c>
      <c r="E66" s="100">
        <f>E65+E62</f>
        <v>0</v>
      </c>
      <c r="F66" s="100">
        <f>F65+F62</f>
        <v>-134500</v>
      </c>
      <c r="H66" s="208"/>
      <c r="I66" s="208"/>
      <c r="J66" s="208"/>
      <c r="K66" s="208"/>
      <c r="L66" s="208"/>
      <c r="M66" s="208"/>
      <c r="N66" s="208"/>
      <c r="Q66" s="98"/>
      <c r="R66" s="98"/>
      <c r="S66" s="98"/>
      <c r="T66" s="98"/>
      <c r="U66" s="98"/>
      <c r="V66" s="98"/>
      <c r="W66" s="98"/>
      <c r="X66" s="98"/>
      <c r="Y66" s="122"/>
    </row>
    <row r="67" spans="1:25" x14ac:dyDescent="0.2">
      <c r="B67" s="93"/>
      <c r="C67" s="100"/>
      <c r="E67" s="100"/>
      <c r="F67" s="100"/>
      <c r="H67" s="208"/>
      <c r="I67" s="208"/>
      <c r="J67" s="208"/>
      <c r="K67" s="208"/>
      <c r="L67" s="208"/>
      <c r="M67" s="208"/>
      <c r="N67" s="208"/>
      <c r="Q67" s="98"/>
      <c r="R67" s="98"/>
      <c r="S67" s="98"/>
      <c r="T67" s="98"/>
      <c r="U67" s="98"/>
      <c r="V67" s="98"/>
      <c r="W67" s="98"/>
      <c r="X67" s="98"/>
      <c r="Y67" s="122"/>
    </row>
    <row r="68" spans="1:25" x14ac:dyDescent="0.2">
      <c r="B68" s="129" t="s">
        <v>223</v>
      </c>
      <c r="C68" s="100">
        <f>C66+C49</f>
        <v>373000</v>
      </c>
      <c r="D68" s="126"/>
      <c r="E68" s="100">
        <f>E66+E49</f>
        <v>0</v>
      </c>
      <c r="F68" s="100">
        <f>F66+F49</f>
        <v>373000</v>
      </c>
      <c r="G68" s="126"/>
      <c r="H68" s="208"/>
      <c r="I68" s="208"/>
      <c r="J68" s="208"/>
      <c r="K68" s="208"/>
      <c r="L68" s="208"/>
      <c r="M68" s="208"/>
      <c r="N68" s="208"/>
      <c r="O68" s="301"/>
      <c r="P68" s="157"/>
      <c r="Q68" s="98"/>
      <c r="R68" s="98"/>
      <c r="S68" s="98"/>
      <c r="T68" s="98"/>
      <c r="U68" s="98"/>
      <c r="V68" s="98"/>
      <c r="W68" s="98"/>
      <c r="X68" s="98"/>
      <c r="Y68" s="122"/>
    </row>
    <row r="69" spans="1:25" x14ac:dyDescent="0.2">
      <c r="B69" s="114"/>
      <c r="C69" s="102"/>
      <c r="E69" s="102"/>
      <c r="F69" s="102"/>
      <c r="H69" s="208"/>
      <c r="I69" s="208"/>
      <c r="J69" s="208"/>
      <c r="K69" s="208"/>
      <c r="L69" s="208"/>
      <c r="M69" s="208"/>
      <c r="N69" s="208"/>
      <c r="Q69" s="98"/>
      <c r="R69" s="98"/>
      <c r="S69" s="98"/>
      <c r="T69" s="98"/>
      <c r="U69" s="98"/>
      <c r="V69" s="98"/>
      <c r="W69" s="98"/>
      <c r="X69" s="98"/>
      <c r="Y69" s="122"/>
    </row>
    <row r="70" spans="1:25" x14ac:dyDescent="0.2">
      <c r="B70" s="96" t="s">
        <v>17</v>
      </c>
      <c r="C70" s="98"/>
      <c r="E70" s="98"/>
      <c r="F70" s="98"/>
      <c r="H70" s="208"/>
      <c r="I70" s="208"/>
      <c r="J70" s="208"/>
      <c r="K70" s="208"/>
      <c r="L70" s="208"/>
      <c r="M70" s="208"/>
      <c r="N70" s="208"/>
      <c r="Q70" s="98"/>
      <c r="R70" s="98"/>
      <c r="S70" s="98"/>
      <c r="T70" s="98"/>
      <c r="U70" s="98"/>
      <c r="V70" s="98"/>
      <c r="W70" s="98"/>
      <c r="X70" s="98"/>
      <c r="Y70" s="122"/>
    </row>
    <row r="71" spans="1:25" x14ac:dyDescent="0.2">
      <c r="A71" s="88">
        <v>4800</v>
      </c>
      <c r="B71" s="91" t="s">
        <v>19</v>
      </c>
      <c r="C71" s="98">
        <f>VLOOKUP(A71,'1. Fibu-Saldenliste (original)'!A:C,3,FALSE)</f>
        <v>6700</v>
      </c>
      <c r="E71" s="98"/>
      <c r="F71" s="98">
        <f>E71+C71</f>
        <v>6700</v>
      </c>
      <c r="H71" s="208"/>
      <c r="I71" s="208"/>
      <c r="J71" s="208"/>
      <c r="K71" s="208"/>
      <c r="L71" s="208"/>
      <c r="M71" s="304">
        <f>V71/$X71</f>
        <v>0.47761194029850745</v>
      </c>
      <c r="N71" s="304">
        <f>W71/$X71</f>
        <v>0.52238805970149249</v>
      </c>
      <c r="O71" s="300">
        <f>SUM(H71:N71)</f>
        <v>1</v>
      </c>
      <c r="P71" s="156"/>
      <c r="Q71" s="98">
        <f>ROUND($F71*H71,-2)</f>
        <v>0</v>
      </c>
      <c r="R71" s="98">
        <f t="shared" ref="R71:W75" si="31">ROUND($F71*I71,-2)</f>
        <v>0</v>
      </c>
      <c r="S71" s="98">
        <f t="shared" si="31"/>
        <v>0</v>
      </c>
      <c r="T71" s="98">
        <f t="shared" si="31"/>
        <v>0</v>
      </c>
      <c r="U71" s="98">
        <f t="shared" si="31"/>
        <v>0</v>
      </c>
      <c r="V71" s="303">
        <f>F71-W71</f>
        <v>3200</v>
      </c>
      <c r="W71" s="104">
        <v>3500</v>
      </c>
      <c r="X71" s="98">
        <f t="shared" ref="X71:X75" si="32">SUM(Q71:W71)</f>
        <v>6700</v>
      </c>
      <c r="Y71" s="122">
        <f t="shared" ref="Y71:Y75" si="33">X71-F71</f>
        <v>0</v>
      </c>
    </row>
    <row r="72" spans="1:25" x14ac:dyDescent="0.2">
      <c r="A72" s="88">
        <v>4820</v>
      </c>
      <c r="B72" s="91" t="s">
        <v>18</v>
      </c>
      <c r="C72" s="98">
        <f>VLOOKUP(A72,'1. Fibu-Saldenliste (original)'!A:C,3,FALSE)</f>
        <v>1800</v>
      </c>
      <c r="E72" s="98"/>
      <c r="F72" s="98">
        <f t="shared" ref="F72:F75" si="34">E72+C72</f>
        <v>1800</v>
      </c>
      <c r="H72" s="208"/>
      <c r="I72" s="208"/>
      <c r="J72" s="208"/>
      <c r="K72" s="208"/>
      <c r="L72" s="208"/>
      <c r="M72" s="209">
        <v>1</v>
      </c>
      <c r="N72" s="208"/>
      <c r="O72" s="300">
        <f>SUM(H72:N72)</f>
        <v>1</v>
      </c>
      <c r="P72" s="156"/>
      <c r="Q72" s="98">
        <f t="shared" ref="Q72:Q75" si="35">ROUND($F72*H72,-2)</f>
        <v>0</v>
      </c>
      <c r="R72" s="98">
        <f t="shared" si="31"/>
        <v>0</v>
      </c>
      <c r="S72" s="98">
        <f t="shared" si="31"/>
        <v>0</v>
      </c>
      <c r="T72" s="98">
        <f t="shared" si="31"/>
        <v>0</v>
      </c>
      <c r="U72" s="98">
        <f t="shared" si="31"/>
        <v>0</v>
      </c>
      <c r="V72" s="98">
        <f t="shared" si="31"/>
        <v>1800</v>
      </c>
      <c r="W72" s="98">
        <f t="shared" si="31"/>
        <v>0</v>
      </c>
      <c r="X72" s="98">
        <f t="shared" si="32"/>
        <v>1800</v>
      </c>
      <c r="Y72" s="122">
        <f t="shared" si="33"/>
        <v>0</v>
      </c>
    </row>
    <row r="73" spans="1:25" x14ac:dyDescent="0.2">
      <c r="A73" s="88">
        <v>4840</v>
      </c>
      <c r="B73" s="91" t="s">
        <v>20</v>
      </c>
      <c r="C73" s="98">
        <f>VLOOKUP(A73,'1. Fibu-Saldenliste (original)'!A:C,3,FALSE)</f>
        <v>13000</v>
      </c>
      <c r="E73" s="98"/>
      <c r="F73" s="98">
        <f t="shared" si="34"/>
        <v>13000</v>
      </c>
      <c r="H73" s="208"/>
      <c r="I73" s="208"/>
      <c r="J73" s="208"/>
      <c r="K73" s="208"/>
      <c r="L73" s="208"/>
      <c r="M73" s="208"/>
      <c r="N73" s="209">
        <v>1</v>
      </c>
      <c r="O73" s="300">
        <f>SUM(H73:N73)</f>
        <v>1</v>
      </c>
      <c r="P73" s="156"/>
      <c r="Q73" s="98">
        <f t="shared" si="35"/>
        <v>0</v>
      </c>
      <c r="R73" s="98">
        <f t="shared" si="31"/>
        <v>0</v>
      </c>
      <c r="S73" s="98">
        <f t="shared" si="31"/>
        <v>0</v>
      </c>
      <c r="T73" s="98">
        <f t="shared" si="31"/>
        <v>0</v>
      </c>
      <c r="U73" s="98">
        <f t="shared" si="31"/>
        <v>0</v>
      </c>
      <c r="V73" s="98">
        <f t="shared" si="31"/>
        <v>0</v>
      </c>
      <c r="W73" s="98">
        <f t="shared" si="31"/>
        <v>13000</v>
      </c>
      <c r="X73" s="98">
        <f t="shared" si="32"/>
        <v>13000</v>
      </c>
      <c r="Y73" s="122">
        <f t="shared" si="33"/>
        <v>0</v>
      </c>
    </row>
    <row r="74" spans="1:25" x14ac:dyDescent="0.2">
      <c r="A74" s="88">
        <v>4860</v>
      </c>
      <c r="B74" s="91" t="s">
        <v>21</v>
      </c>
      <c r="C74" s="98">
        <f>VLOOKUP(A74,'1. Fibu-Saldenliste (original)'!A:C,3,FALSE)</f>
        <v>4100</v>
      </c>
      <c r="E74" s="98"/>
      <c r="F74" s="98">
        <f t="shared" si="34"/>
        <v>4100</v>
      </c>
      <c r="H74" s="208"/>
      <c r="I74" s="208"/>
      <c r="J74" s="208"/>
      <c r="K74" s="208"/>
      <c r="L74" s="208"/>
      <c r="M74" s="208"/>
      <c r="N74" s="209">
        <v>1</v>
      </c>
      <c r="O74" s="300">
        <f>SUM(H74:N74)</f>
        <v>1</v>
      </c>
      <c r="P74" s="156"/>
      <c r="Q74" s="98">
        <f t="shared" si="35"/>
        <v>0</v>
      </c>
      <c r="R74" s="98">
        <f t="shared" si="31"/>
        <v>0</v>
      </c>
      <c r="S74" s="98">
        <f t="shared" si="31"/>
        <v>0</v>
      </c>
      <c r="T74" s="98">
        <f t="shared" si="31"/>
        <v>0</v>
      </c>
      <c r="U74" s="98">
        <f t="shared" si="31"/>
        <v>0</v>
      </c>
      <c r="V74" s="98">
        <f t="shared" si="31"/>
        <v>0</v>
      </c>
      <c r="W74" s="98">
        <f t="shared" si="31"/>
        <v>4100</v>
      </c>
      <c r="X74" s="98">
        <f t="shared" si="32"/>
        <v>4100</v>
      </c>
      <c r="Y74" s="122">
        <f t="shared" si="33"/>
        <v>0</v>
      </c>
    </row>
    <row r="75" spans="1:25" x14ac:dyDescent="0.2">
      <c r="A75" s="88">
        <v>4880</v>
      </c>
      <c r="B75" s="91" t="s">
        <v>22</v>
      </c>
      <c r="C75" s="98">
        <f>VLOOKUP(A75,'1. Fibu-Saldenliste (original)'!A:C,3,FALSE)</f>
        <v>4000</v>
      </c>
      <c r="E75" s="98"/>
      <c r="F75" s="98">
        <f t="shared" si="34"/>
        <v>4000</v>
      </c>
      <c r="H75" s="208"/>
      <c r="I75" s="208"/>
      <c r="J75" s="208"/>
      <c r="K75" s="208"/>
      <c r="L75" s="208"/>
      <c r="M75" s="208"/>
      <c r="N75" s="305">
        <v>1</v>
      </c>
      <c r="O75" s="300">
        <f>SUM(H75:N75)</f>
        <v>1</v>
      </c>
      <c r="P75" s="156"/>
      <c r="Q75" s="98">
        <f t="shared" si="35"/>
        <v>0</v>
      </c>
      <c r="R75" s="98">
        <f t="shared" si="31"/>
        <v>0</v>
      </c>
      <c r="S75" s="98">
        <f t="shared" si="31"/>
        <v>0</v>
      </c>
      <c r="T75" s="98">
        <f t="shared" si="31"/>
        <v>0</v>
      </c>
      <c r="U75" s="98">
        <f t="shared" si="31"/>
        <v>0</v>
      </c>
      <c r="V75" s="98">
        <f t="shared" si="31"/>
        <v>0</v>
      </c>
      <c r="W75" s="98">
        <f t="shared" si="31"/>
        <v>4000</v>
      </c>
      <c r="X75" s="98">
        <f t="shared" si="32"/>
        <v>4000</v>
      </c>
      <c r="Y75" s="122">
        <f t="shared" si="33"/>
        <v>0</v>
      </c>
    </row>
    <row r="76" spans="1:25" x14ac:dyDescent="0.2">
      <c r="B76" s="253" t="s">
        <v>237</v>
      </c>
      <c r="C76" s="99">
        <f>SUM(C71:C75)</f>
        <v>29600</v>
      </c>
      <c r="E76" s="99">
        <f>SUM(E71:E75)</f>
        <v>0</v>
      </c>
      <c r="F76" s="99">
        <f>SUM(F71:F75)</f>
        <v>29600</v>
      </c>
      <c r="H76" s="208"/>
      <c r="I76" s="208"/>
      <c r="J76" s="208"/>
      <c r="K76" s="208"/>
      <c r="L76" s="208"/>
      <c r="M76" s="208"/>
      <c r="N76" s="208"/>
      <c r="Q76" s="98"/>
      <c r="R76" s="98"/>
      <c r="S76" s="98"/>
      <c r="T76" s="98"/>
      <c r="U76" s="98"/>
      <c r="V76" s="98"/>
      <c r="W76" s="98"/>
      <c r="X76" s="98"/>
      <c r="Y76" s="122"/>
    </row>
    <row r="77" spans="1:25" x14ac:dyDescent="0.2">
      <c r="B77" s="93"/>
      <c r="C77" s="99"/>
      <c r="E77" s="99"/>
      <c r="F77" s="99"/>
      <c r="H77" s="208"/>
      <c r="I77" s="208"/>
      <c r="J77" s="208"/>
      <c r="K77" s="208"/>
      <c r="L77" s="208"/>
      <c r="M77" s="208"/>
      <c r="N77" s="208"/>
      <c r="Q77" s="98"/>
      <c r="R77" s="98"/>
      <c r="S77" s="98"/>
      <c r="T77" s="98"/>
      <c r="U77" s="98"/>
      <c r="V77" s="98"/>
      <c r="W77" s="98"/>
      <c r="X77" s="98"/>
      <c r="Y77" s="122"/>
    </row>
    <row r="78" spans="1:25" x14ac:dyDescent="0.2">
      <c r="B78" s="129" t="s">
        <v>222</v>
      </c>
      <c r="C78" s="100">
        <f>C76+C68</f>
        <v>402600</v>
      </c>
      <c r="D78" s="126"/>
      <c r="E78" s="100">
        <f>E76+E68</f>
        <v>0</v>
      </c>
      <c r="F78" s="100">
        <f>F76+F68</f>
        <v>402600</v>
      </c>
      <c r="G78" s="126"/>
      <c r="H78" s="208"/>
      <c r="I78" s="208"/>
      <c r="J78" s="208"/>
      <c r="K78" s="208"/>
      <c r="L78" s="208"/>
      <c r="M78" s="208"/>
      <c r="N78" s="208"/>
      <c r="O78" s="301"/>
      <c r="P78" s="157"/>
      <c r="Q78" s="98"/>
      <c r="R78" s="98"/>
      <c r="S78" s="98"/>
      <c r="T78" s="98"/>
      <c r="U78" s="98"/>
      <c r="V78" s="98"/>
      <c r="W78" s="98"/>
      <c r="X78" s="98"/>
      <c r="Y78" s="122"/>
    </row>
    <row r="79" spans="1:25" x14ac:dyDescent="0.2">
      <c r="B79" s="114"/>
      <c r="C79" s="102"/>
      <c r="E79" s="102"/>
      <c r="F79" s="102"/>
      <c r="H79" s="208"/>
      <c r="I79" s="208"/>
      <c r="J79" s="208"/>
      <c r="K79" s="208"/>
      <c r="L79" s="208"/>
      <c r="M79" s="208"/>
      <c r="N79" s="208"/>
      <c r="Q79" s="98"/>
      <c r="R79" s="98"/>
      <c r="S79" s="98"/>
      <c r="T79" s="98"/>
      <c r="U79" s="98"/>
      <c r="V79" s="98"/>
      <c r="W79" s="98"/>
      <c r="X79" s="98"/>
      <c r="Y79" s="122"/>
    </row>
    <row r="80" spans="1:25" x14ac:dyDescent="0.2">
      <c r="B80" s="96" t="s">
        <v>35</v>
      </c>
      <c r="C80" s="98"/>
      <c r="E80" s="98"/>
      <c r="F80" s="98"/>
      <c r="H80" s="208"/>
      <c r="I80" s="208"/>
      <c r="J80" s="208"/>
      <c r="K80" s="208"/>
      <c r="L80" s="208"/>
      <c r="M80" s="208"/>
      <c r="N80" s="208"/>
      <c r="Q80" s="98"/>
      <c r="R80" s="98"/>
      <c r="S80" s="98"/>
      <c r="T80" s="98"/>
      <c r="U80" s="98"/>
      <c r="V80" s="98"/>
      <c r="W80" s="98"/>
      <c r="X80" s="98"/>
      <c r="Y80" s="122"/>
    </row>
    <row r="81" spans="1:25" x14ac:dyDescent="0.2">
      <c r="A81" s="88">
        <v>7010</v>
      </c>
      <c r="B81" s="106" t="s">
        <v>36</v>
      </c>
      <c r="C81" s="98">
        <f>VLOOKUP(A81,'1. Fibu-Saldenliste (original)'!A:C,3,FALSE)</f>
        <v>-67600</v>
      </c>
      <c r="E81" s="104">
        <f>-'3.a. kalk. Kosten u. Umsatz'!J54</f>
        <v>-4300</v>
      </c>
      <c r="F81" s="98">
        <f>C81+E81</f>
        <v>-71900</v>
      </c>
      <c r="H81" s="208"/>
      <c r="J81" s="304">
        <f>S81/$X81</f>
        <v>9.7357440890125171E-3</v>
      </c>
      <c r="K81" s="304"/>
      <c r="L81" s="304">
        <f>U81/$X81</f>
        <v>0.84840055632823363</v>
      </c>
      <c r="M81" s="304">
        <f>V81/$X81</f>
        <v>0.14186369958275383</v>
      </c>
      <c r="N81" s="208"/>
      <c r="O81" s="300">
        <f>SUM(H81:N81)</f>
        <v>1</v>
      </c>
      <c r="P81" s="156"/>
      <c r="Q81" s="98"/>
      <c r="R81" s="98"/>
      <c r="S81" s="303">
        <f>-'3.a. kalk. Kosten u. Umsatz'!J49</f>
        <v>-700</v>
      </c>
      <c r="T81" s="98"/>
      <c r="U81" s="303">
        <f>-'3.a. kalk. Kosten u. Umsatz'!J50</f>
        <v>-61000</v>
      </c>
      <c r="V81" s="303">
        <f>-'3.a. kalk. Kosten u. Umsatz'!J51</f>
        <v>-10200</v>
      </c>
      <c r="W81" s="98"/>
      <c r="X81" s="98">
        <f t="shared" ref="X81:X82" si="36">SUM(Q81:W81)</f>
        <v>-71900</v>
      </c>
      <c r="Y81" s="122">
        <f>X81-F81</f>
        <v>0</v>
      </c>
    </row>
    <row r="82" spans="1:25" x14ac:dyDescent="0.2">
      <c r="A82" s="88">
        <v>7060</v>
      </c>
      <c r="B82" s="91" t="s">
        <v>37</v>
      </c>
      <c r="C82" s="98">
        <f>VLOOKUP(A82,'1. Fibu-Saldenliste (original)'!A:C,3,FALSE)</f>
        <v>-3400</v>
      </c>
      <c r="E82" s="98"/>
      <c r="F82" s="98">
        <f t="shared" ref="F82" si="37">E82+C82</f>
        <v>-3400</v>
      </c>
      <c r="H82" s="208"/>
      <c r="I82" s="208"/>
      <c r="J82" s="208"/>
      <c r="K82" s="208"/>
      <c r="L82" s="209">
        <v>0.7</v>
      </c>
      <c r="M82" s="209">
        <v>0.3</v>
      </c>
      <c r="N82" s="208"/>
      <c r="O82" s="300">
        <f>SUM(H82:N82)</f>
        <v>1</v>
      </c>
      <c r="P82" s="156"/>
      <c r="Q82" s="98">
        <f t="shared" ref="Q82:T82" si="38">ROUND($F82*H82,-2)</f>
        <v>0</v>
      </c>
      <c r="R82" s="98">
        <f t="shared" si="38"/>
        <v>0</v>
      </c>
      <c r="S82" s="98">
        <f t="shared" si="38"/>
        <v>0</v>
      </c>
      <c r="T82" s="98">
        <f t="shared" si="38"/>
        <v>0</v>
      </c>
      <c r="U82" s="98">
        <f>ROUND($F82*L82,-2)</f>
        <v>-2400</v>
      </c>
      <c r="V82" s="98">
        <f t="shared" ref="V82:W82" si="39">ROUND($F82*M82,-2)</f>
        <v>-1000</v>
      </c>
      <c r="W82" s="98">
        <f t="shared" si="39"/>
        <v>0</v>
      </c>
      <c r="X82" s="98">
        <f t="shared" si="36"/>
        <v>-3400</v>
      </c>
      <c r="Y82" s="122">
        <f>X82-F82</f>
        <v>0</v>
      </c>
    </row>
    <row r="83" spans="1:25" x14ac:dyDescent="0.2">
      <c r="B83" s="253" t="s">
        <v>238</v>
      </c>
      <c r="C83" s="100">
        <f t="shared" ref="C83" si="40">SUM(C81:C82)</f>
        <v>-71000</v>
      </c>
      <c r="E83" s="100">
        <f t="shared" ref="E83:F83" si="41">SUM(E81:E82)</f>
        <v>-4300</v>
      </c>
      <c r="F83" s="100">
        <f t="shared" si="41"/>
        <v>-75300</v>
      </c>
      <c r="H83" s="208"/>
      <c r="I83" s="208"/>
      <c r="J83" s="208"/>
      <c r="K83" s="208"/>
      <c r="L83" s="208"/>
      <c r="M83" s="208"/>
      <c r="N83" s="208"/>
      <c r="Q83" s="98"/>
      <c r="R83" s="98"/>
      <c r="S83" s="98"/>
      <c r="T83" s="98"/>
      <c r="U83" s="98"/>
      <c r="V83" s="98"/>
      <c r="W83" s="98"/>
      <c r="X83" s="98"/>
      <c r="Y83" s="122"/>
    </row>
    <row r="84" spans="1:25" x14ac:dyDescent="0.2">
      <c r="B84" s="93"/>
      <c r="C84" s="102"/>
      <c r="E84" s="102"/>
      <c r="F84" s="102"/>
      <c r="H84" s="208"/>
      <c r="I84" s="208"/>
      <c r="J84" s="208"/>
      <c r="K84" s="208"/>
      <c r="L84" s="208"/>
      <c r="M84" s="208"/>
      <c r="N84" s="208"/>
      <c r="Q84" s="98"/>
      <c r="R84" s="98"/>
      <c r="S84" s="98"/>
      <c r="T84" s="98"/>
      <c r="U84" s="98"/>
      <c r="V84" s="98"/>
      <c r="W84" s="98"/>
      <c r="X84" s="98"/>
      <c r="Y84" s="122"/>
    </row>
    <row r="85" spans="1:25" x14ac:dyDescent="0.2">
      <c r="B85" s="96" t="s">
        <v>38</v>
      </c>
      <c r="C85" s="98"/>
      <c r="E85" s="98"/>
      <c r="F85" s="98"/>
      <c r="H85" s="208"/>
      <c r="I85" s="208"/>
      <c r="J85" s="208"/>
      <c r="K85" s="208"/>
      <c r="L85" s="208"/>
      <c r="M85" s="208"/>
      <c r="N85" s="208"/>
      <c r="Q85" s="98"/>
      <c r="R85" s="98"/>
      <c r="S85" s="98"/>
      <c r="T85" s="98"/>
      <c r="U85" s="98"/>
      <c r="V85" s="98"/>
      <c r="W85" s="98"/>
      <c r="X85" s="98"/>
      <c r="Y85" s="122"/>
    </row>
    <row r="86" spans="1:25" x14ac:dyDescent="0.2">
      <c r="B86" s="93" t="s">
        <v>39</v>
      </c>
      <c r="C86" s="98"/>
      <c r="E86" s="98"/>
      <c r="F86" s="98"/>
      <c r="H86" s="208"/>
      <c r="I86" s="208"/>
      <c r="J86" s="208"/>
      <c r="K86" s="208"/>
      <c r="L86" s="208"/>
      <c r="M86" s="208"/>
      <c r="N86" s="208"/>
      <c r="Q86" s="98"/>
      <c r="R86" s="98"/>
      <c r="S86" s="98"/>
      <c r="T86" s="98"/>
      <c r="U86" s="98"/>
      <c r="V86" s="98"/>
      <c r="W86" s="98"/>
      <c r="X86" s="98"/>
      <c r="Y86" s="122"/>
    </row>
    <row r="87" spans="1:25" x14ac:dyDescent="0.2">
      <c r="A87" s="88">
        <v>7610</v>
      </c>
      <c r="B87" s="91" t="s">
        <v>40</v>
      </c>
      <c r="C87" s="98">
        <f>VLOOKUP(A87,'1. Fibu-Saldenliste (original)'!A:C,3,FALSE)</f>
        <v>-500</v>
      </c>
      <c r="E87" s="98"/>
      <c r="F87" s="98">
        <f t="shared" ref="F87:F90" si="42">E87+C87</f>
        <v>-500</v>
      </c>
      <c r="H87" s="208"/>
      <c r="I87" s="208"/>
      <c r="J87" s="208"/>
      <c r="K87" s="208"/>
      <c r="L87" s="208"/>
      <c r="M87" s="209">
        <v>1</v>
      </c>
      <c r="N87" s="208"/>
      <c r="O87" s="300">
        <f>SUM(H87:N87)</f>
        <v>1</v>
      </c>
      <c r="P87" s="156"/>
      <c r="Q87" s="98">
        <f t="shared" ref="Q87:W90" si="43">$F87*H87</f>
        <v>0</v>
      </c>
      <c r="R87" s="98">
        <f t="shared" si="43"/>
        <v>0</v>
      </c>
      <c r="S87" s="98">
        <f t="shared" si="43"/>
        <v>0</v>
      </c>
      <c r="T87" s="98">
        <f t="shared" si="43"/>
        <v>0</v>
      </c>
      <c r="U87" s="98">
        <f t="shared" si="43"/>
        <v>0</v>
      </c>
      <c r="V87" s="98">
        <f t="shared" si="43"/>
        <v>-500</v>
      </c>
      <c r="W87" s="98">
        <f t="shared" si="43"/>
        <v>0</v>
      </c>
      <c r="X87" s="98">
        <f t="shared" ref="X87:X90" si="44">SUM(Q87:W87)</f>
        <v>-500</v>
      </c>
      <c r="Y87" s="122">
        <f t="shared" ref="Y87:Y90" si="45">X87-F87</f>
        <v>0</v>
      </c>
    </row>
    <row r="88" spans="1:25" x14ac:dyDescent="0.2">
      <c r="A88" s="88">
        <v>7660</v>
      </c>
      <c r="B88" s="91" t="s">
        <v>41</v>
      </c>
      <c r="C88" s="98">
        <f>VLOOKUP(A88,'1. Fibu-Saldenliste (original)'!A:C,3,FALSE)</f>
        <v>-600</v>
      </c>
      <c r="E88" s="98"/>
      <c r="F88" s="98">
        <f t="shared" si="42"/>
        <v>-600</v>
      </c>
      <c r="H88" s="208"/>
      <c r="I88" s="208"/>
      <c r="J88" s="208"/>
      <c r="K88" s="208"/>
      <c r="L88" s="208"/>
      <c r="M88" s="209">
        <v>1</v>
      </c>
      <c r="N88" s="208"/>
      <c r="O88" s="300">
        <f>SUM(H88:N88)</f>
        <v>1</v>
      </c>
      <c r="P88" s="156"/>
      <c r="Q88" s="98">
        <f t="shared" si="43"/>
        <v>0</v>
      </c>
      <c r="R88" s="98">
        <f t="shared" si="43"/>
        <v>0</v>
      </c>
      <c r="S88" s="98">
        <f t="shared" si="43"/>
        <v>0</v>
      </c>
      <c r="T88" s="98">
        <f t="shared" si="43"/>
        <v>0</v>
      </c>
      <c r="U88" s="98">
        <f t="shared" si="43"/>
        <v>0</v>
      </c>
      <c r="V88" s="98">
        <f t="shared" si="43"/>
        <v>-600</v>
      </c>
      <c r="W88" s="98">
        <f t="shared" si="43"/>
        <v>0</v>
      </c>
      <c r="X88" s="98">
        <f t="shared" si="44"/>
        <v>-600</v>
      </c>
      <c r="Y88" s="122">
        <f t="shared" si="45"/>
        <v>0</v>
      </c>
    </row>
    <row r="89" spans="1:25" x14ac:dyDescent="0.2">
      <c r="A89" s="88">
        <v>7620</v>
      </c>
      <c r="B89" s="91" t="s">
        <v>42</v>
      </c>
      <c r="C89" s="98">
        <f>VLOOKUP(A89,'1. Fibu-Saldenliste (original)'!A:C,3,FALSE)</f>
        <v>-1800</v>
      </c>
      <c r="E89" s="98"/>
      <c r="F89" s="98">
        <f t="shared" si="42"/>
        <v>-1800</v>
      </c>
      <c r="H89" s="208"/>
      <c r="I89" s="208"/>
      <c r="J89" s="208"/>
      <c r="K89" s="208"/>
      <c r="L89" s="208"/>
      <c r="M89" s="209">
        <v>1</v>
      </c>
      <c r="N89" s="208"/>
      <c r="O89" s="300">
        <f>SUM(H89:N89)</f>
        <v>1</v>
      </c>
      <c r="P89" s="156"/>
      <c r="Q89" s="98">
        <f t="shared" si="43"/>
        <v>0</v>
      </c>
      <c r="R89" s="98">
        <f t="shared" si="43"/>
        <v>0</v>
      </c>
      <c r="S89" s="98">
        <f t="shared" si="43"/>
        <v>0</v>
      </c>
      <c r="T89" s="98">
        <f t="shared" si="43"/>
        <v>0</v>
      </c>
      <c r="U89" s="98">
        <f t="shared" si="43"/>
        <v>0</v>
      </c>
      <c r="V89" s="98">
        <f t="shared" si="43"/>
        <v>-1800</v>
      </c>
      <c r="W89" s="98">
        <f t="shared" si="43"/>
        <v>0</v>
      </c>
      <c r="X89" s="98">
        <f t="shared" si="44"/>
        <v>-1800</v>
      </c>
      <c r="Y89" s="122">
        <f t="shared" si="45"/>
        <v>0</v>
      </c>
    </row>
    <row r="90" spans="1:25" x14ac:dyDescent="0.2">
      <c r="A90" s="88">
        <v>7490</v>
      </c>
      <c r="B90" s="91" t="s">
        <v>43</v>
      </c>
      <c r="C90" s="98">
        <f>VLOOKUP(A90,'1. Fibu-Saldenliste (original)'!A:C,3,FALSE)</f>
        <v>-5200</v>
      </c>
      <c r="E90" s="98"/>
      <c r="F90" s="98">
        <f t="shared" si="42"/>
        <v>-5200</v>
      </c>
      <c r="H90" s="208"/>
      <c r="I90" s="208"/>
      <c r="J90" s="208"/>
      <c r="K90" s="208"/>
      <c r="L90" s="208"/>
      <c r="M90" s="209">
        <v>1</v>
      </c>
      <c r="N90" s="208"/>
      <c r="O90" s="300">
        <f>SUM(H90:N90)</f>
        <v>1</v>
      </c>
      <c r="P90" s="156"/>
      <c r="Q90" s="98">
        <f t="shared" si="43"/>
        <v>0</v>
      </c>
      <c r="R90" s="98">
        <f t="shared" si="43"/>
        <v>0</v>
      </c>
      <c r="S90" s="98">
        <f t="shared" si="43"/>
        <v>0</v>
      </c>
      <c r="T90" s="98">
        <f t="shared" si="43"/>
        <v>0</v>
      </c>
      <c r="U90" s="98">
        <f t="shared" si="43"/>
        <v>0</v>
      </c>
      <c r="V90" s="98">
        <f t="shared" si="43"/>
        <v>-5200</v>
      </c>
      <c r="W90" s="98">
        <f t="shared" si="43"/>
        <v>0</v>
      </c>
      <c r="X90" s="98">
        <f t="shared" si="44"/>
        <v>-5200</v>
      </c>
      <c r="Y90" s="122">
        <f t="shared" si="45"/>
        <v>0</v>
      </c>
    </row>
    <row r="91" spans="1:25" x14ac:dyDescent="0.2">
      <c r="B91" s="93"/>
      <c r="C91" s="99">
        <f t="shared" ref="C91" si="46">SUM(C87:C90)</f>
        <v>-8100</v>
      </c>
      <c r="E91" s="99">
        <f t="shared" ref="E91:F91" si="47">SUM(E87:E90)</f>
        <v>0</v>
      </c>
      <c r="F91" s="99">
        <f t="shared" si="47"/>
        <v>-8100</v>
      </c>
      <c r="H91" s="208"/>
      <c r="I91" s="208"/>
      <c r="J91" s="208"/>
      <c r="K91" s="208"/>
      <c r="L91" s="208"/>
      <c r="M91" s="208"/>
      <c r="N91" s="208"/>
      <c r="Q91" s="98"/>
      <c r="R91" s="98"/>
      <c r="S91" s="98"/>
      <c r="T91" s="98"/>
      <c r="U91" s="98"/>
      <c r="V91" s="98"/>
      <c r="W91" s="98"/>
      <c r="X91" s="98"/>
      <c r="Y91" s="122"/>
    </row>
    <row r="92" spans="1:25" x14ac:dyDescent="0.2">
      <c r="B92" s="93" t="s">
        <v>239</v>
      </c>
      <c r="C92" s="98"/>
      <c r="E92" s="98"/>
      <c r="F92" s="98"/>
      <c r="H92" s="208"/>
      <c r="I92" s="208"/>
      <c r="J92" s="208"/>
      <c r="K92" s="208"/>
      <c r="L92" s="208"/>
      <c r="M92" s="208"/>
      <c r="N92" s="208"/>
      <c r="Q92" s="98"/>
      <c r="R92" s="98"/>
      <c r="S92" s="98"/>
      <c r="T92" s="98"/>
      <c r="U92" s="98"/>
      <c r="V92" s="98"/>
      <c r="W92" s="98"/>
      <c r="X92" s="98"/>
      <c r="Y92" s="122"/>
    </row>
    <row r="93" spans="1:25" x14ac:dyDescent="0.2">
      <c r="A93" s="88">
        <v>7200</v>
      </c>
      <c r="B93" s="91" t="s">
        <v>46</v>
      </c>
      <c r="C93" s="98">
        <f>VLOOKUP(A93,'1. Fibu-Saldenliste (original)'!A:C,3,FALSE)</f>
        <v>-26600</v>
      </c>
      <c r="E93" s="98"/>
      <c r="F93" s="98">
        <f t="shared" ref="F93:F97" si="48">E93+C93</f>
        <v>-26600</v>
      </c>
      <c r="H93" s="208"/>
      <c r="I93" s="208"/>
      <c r="J93" s="208"/>
      <c r="K93" s="208"/>
      <c r="L93" s="209">
        <v>0.95</v>
      </c>
      <c r="M93" s="212">
        <v>0.05</v>
      </c>
      <c r="N93" s="208"/>
      <c r="O93" s="300">
        <f>SUM(H93:N93)</f>
        <v>1</v>
      </c>
      <c r="P93" s="156"/>
      <c r="Q93" s="98">
        <f>ROUND($F93*H93,-2)</f>
        <v>0</v>
      </c>
      <c r="R93" s="98">
        <f t="shared" ref="R93:W97" si="49">ROUND($F93*I93,-2)</f>
        <v>0</v>
      </c>
      <c r="S93" s="98">
        <f t="shared" si="49"/>
        <v>0</v>
      </c>
      <c r="T93" s="98">
        <f t="shared" si="49"/>
        <v>0</v>
      </c>
      <c r="U93" s="98">
        <f t="shared" si="49"/>
        <v>-25300</v>
      </c>
      <c r="V93" s="98">
        <f t="shared" si="49"/>
        <v>-1300</v>
      </c>
      <c r="W93" s="98">
        <f t="shared" si="49"/>
        <v>0</v>
      </c>
      <c r="X93" s="98">
        <f t="shared" ref="X93:X97" si="50">SUM(Q93:W93)</f>
        <v>-26600</v>
      </c>
      <c r="Y93" s="122">
        <f t="shared" ref="Y93:Y97" si="51">X93-F93</f>
        <v>0</v>
      </c>
    </row>
    <row r="94" spans="1:25" x14ac:dyDescent="0.2">
      <c r="A94" s="88">
        <v>7220</v>
      </c>
      <c r="B94" s="106" t="s">
        <v>241</v>
      </c>
      <c r="C94" s="98">
        <f>VLOOKUP(A94,'1. Fibu-Saldenliste (original)'!A:C,3,FALSE)</f>
        <v>-6400</v>
      </c>
      <c r="E94" s="98"/>
      <c r="F94" s="98">
        <f t="shared" si="48"/>
        <v>-6400</v>
      </c>
      <c r="H94" s="208"/>
      <c r="I94" s="208"/>
      <c r="J94" s="208"/>
      <c r="K94" s="208"/>
      <c r="L94" s="209">
        <v>0.6</v>
      </c>
      <c r="M94" s="209">
        <v>0.4</v>
      </c>
      <c r="N94" s="208"/>
      <c r="O94" s="300">
        <f>SUM(H94:N94)</f>
        <v>1</v>
      </c>
      <c r="P94" s="156"/>
      <c r="Q94" s="98">
        <f>ROUND($F94*H94,-2)</f>
        <v>0</v>
      </c>
      <c r="R94" s="98">
        <f t="shared" si="49"/>
        <v>0</v>
      </c>
      <c r="S94" s="98">
        <f t="shared" si="49"/>
        <v>0</v>
      </c>
      <c r="T94" s="98">
        <f t="shared" si="49"/>
        <v>0</v>
      </c>
      <c r="U94" s="98">
        <f t="shared" si="49"/>
        <v>-3800</v>
      </c>
      <c r="V94" s="98">
        <f t="shared" si="49"/>
        <v>-2600</v>
      </c>
      <c r="W94" s="98">
        <f t="shared" si="49"/>
        <v>0</v>
      </c>
      <c r="X94" s="98">
        <f t="shared" si="50"/>
        <v>-6400</v>
      </c>
      <c r="Y94" s="122">
        <f t="shared" si="51"/>
        <v>0</v>
      </c>
    </row>
    <row r="95" spans="1:25" x14ac:dyDescent="0.2">
      <c r="A95" s="88">
        <v>7240</v>
      </c>
      <c r="B95" s="91" t="s">
        <v>48</v>
      </c>
      <c r="C95" s="98">
        <f>VLOOKUP(A95,'1. Fibu-Saldenliste (original)'!A:C,3,FALSE)</f>
        <v>-35300</v>
      </c>
      <c r="E95" s="98"/>
      <c r="F95" s="98">
        <f t="shared" si="48"/>
        <v>-35300</v>
      </c>
      <c r="H95" s="208"/>
      <c r="I95" s="208"/>
      <c r="J95" s="208"/>
      <c r="K95" s="208"/>
      <c r="L95" s="209">
        <v>1</v>
      </c>
      <c r="M95" s="208"/>
      <c r="N95" s="208"/>
      <c r="O95" s="300">
        <f>SUM(H95:N95)</f>
        <v>1</v>
      </c>
      <c r="P95" s="156"/>
      <c r="Q95" s="98">
        <f t="shared" ref="Q95:Q97" si="52">ROUND($F95*H95,-2)</f>
        <v>0</v>
      </c>
      <c r="R95" s="98">
        <f t="shared" si="49"/>
        <v>0</v>
      </c>
      <c r="S95" s="98">
        <f t="shared" si="49"/>
        <v>0</v>
      </c>
      <c r="T95" s="98">
        <f t="shared" si="49"/>
        <v>0</v>
      </c>
      <c r="U95" s="98">
        <f t="shared" si="49"/>
        <v>-35300</v>
      </c>
      <c r="V95" s="98">
        <f t="shared" si="49"/>
        <v>0</v>
      </c>
      <c r="W95" s="98">
        <f t="shared" si="49"/>
        <v>0</v>
      </c>
      <c r="X95" s="98">
        <f t="shared" si="50"/>
        <v>-35300</v>
      </c>
      <c r="Y95" s="122">
        <f t="shared" si="51"/>
        <v>0</v>
      </c>
    </row>
    <row r="96" spans="1:25" x14ac:dyDescent="0.2">
      <c r="A96" s="88">
        <v>7260</v>
      </c>
      <c r="B96" s="91" t="s">
        <v>49</v>
      </c>
      <c r="C96" s="98">
        <f>VLOOKUP(A96,'1. Fibu-Saldenliste (original)'!A:C,3,FALSE)</f>
        <v>-15800</v>
      </c>
      <c r="E96" s="98"/>
      <c r="F96" s="98">
        <f t="shared" si="48"/>
        <v>-15800</v>
      </c>
      <c r="H96" s="208"/>
      <c r="I96" s="208"/>
      <c r="J96" s="208"/>
      <c r="K96" s="208"/>
      <c r="L96" s="209">
        <v>0.5</v>
      </c>
      <c r="M96" s="209">
        <v>0.5</v>
      </c>
      <c r="N96" s="208"/>
      <c r="O96" s="300">
        <f>SUM(H96:N96)</f>
        <v>1</v>
      </c>
      <c r="P96" s="156"/>
      <c r="Q96" s="98">
        <f t="shared" si="52"/>
        <v>0</v>
      </c>
      <c r="R96" s="98">
        <f t="shared" si="49"/>
        <v>0</v>
      </c>
      <c r="S96" s="98">
        <f t="shared" si="49"/>
        <v>0</v>
      </c>
      <c r="T96" s="98">
        <f t="shared" si="49"/>
        <v>0</v>
      </c>
      <c r="U96" s="98">
        <f t="shared" si="49"/>
        <v>-7900</v>
      </c>
      <c r="V96" s="98">
        <f t="shared" si="49"/>
        <v>-7900</v>
      </c>
      <c r="W96" s="98">
        <f t="shared" si="49"/>
        <v>0</v>
      </c>
      <c r="X96" s="98">
        <f t="shared" si="50"/>
        <v>-15800</v>
      </c>
      <c r="Y96" s="122">
        <f t="shared" si="51"/>
        <v>0</v>
      </c>
    </row>
    <row r="97" spans="1:25" x14ac:dyDescent="0.2">
      <c r="A97" s="88">
        <v>7280</v>
      </c>
      <c r="B97" s="91" t="s">
        <v>203</v>
      </c>
      <c r="C97" s="98">
        <f>VLOOKUP(A97,'1. Fibu-Saldenliste (original)'!A:C,3,FALSE)</f>
        <v>-900</v>
      </c>
      <c r="E97" s="98"/>
      <c r="F97" s="98">
        <f t="shared" si="48"/>
        <v>-900</v>
      </c>
      <c r="H97" s="208"/>
      <c r="I97" s="208"/>
      <c r="J97" s="208"/>
      <c r="K97" s="208"/>
      <c r="L97" s="208"/>
      <c r="M97" s="209">
        <v>1</v>
      </c>
      <c r="N97" s="208"/>
      <c r="O97" s="300">
        <f>SUM(H97:N97)</f>
        <v>1</v>
      </c>
      <c r="P97" s="156"/>
      <c r="Q97" s="98">
        <f t="shared" si="52"/>
        <v>0</v>
      </c>
      <c r="R97" s="98">
        <f t="shared" si="49"/>
        <v>0</v>
      </c>
      <c r="S97" s="98">
        <f t="shared" si="49"/>
        <v>0</v>
      </c>
      <c r="T97" s="98">
        <f t="shared" si="49"/>
        <v>0</v>
      </c>
      <c r="U97" s="98">
        <f t="shared" si="49"/>
        <v>0</v>
      </c>
      <c r="V97" s="98">
        <f t="shared" si="49"/>
        <v>-900</v>
      </c>
      <c r="W97" s="98">
        <f t="shared" si="49"/>
        <v>0</v>
      </c>
      <c r="X97" s="98">
        <f t="shared" si="50"/>
        <v>-900</v>
      </c>
      <c r="Y97" s="122">
        <f t="shared" si="51"/>
        <v>0</v>
      </c>
    </row>
    <row r="98" spans="1:25" x14ac:dyDescent="0.2">
      <c r="C98" s="99">
        <f t="shared" ref="C98" si="53">SUM(C93:C97)</f>
        <v>-85000</v>
      </c>
      <c r="E98" s="99">
        <f t="shared" ref="E98:F98" si="54">SUM(E93:E97)</f>
        <v>0</v>
      </c>
      <c r="F98" s="99">
        <f t="shared" si="54"/>
        <v>-85000</v>
      </c>
      <c r="H98" s="208"/>
      <c r="I98" s="208"/>
      <c r="J98" s="208"/>
      <c r="K98" s="208"/>
      <c r="L98" s="208"/>
      <c r="M98" s="208"/>
      <c r="N98" s="208"/>
      <c r="Q98" s="98"/>
      <c r="R98" s="98"/>
      <c r="S98" s="98"/>
      <c r="T98" s="98"/>
      <c r="U98" s="98"/>
      <c r="V98" s="98"/>
      <c r="W98" s="98"/>
      <c r="X98" s="98"/>
      <c r="Y98" s="122"/>
    </row>
    <row r="99" spans="1:25" x14ac:dyDescent="0.2">
      <c r="B99" s="93" t="s">
        <v>50</v>
      </c>
      <c r="C99" s="98"/>
      <c r="E99" s="98"/>
      <c r="F99" s="98"/>
      <c r="H99" s="208"/>
      <c r="I99" s="208"/>
      <c r="J99" s="208"/>
      <c r="K99" s="208"/>
      <c r="L99" s="208"/>
      <c r="M99" s="208"/>
      <c r="N99" s="208"/>
      <c r="Q99" s="98"/>
      <c r="R99" s="98"/>
      <c r="S99" s="98"/>
      <c r="T99" s="98"/>
      <c r="U99" s="98"/>
      <c r="V99" s="98"/>
      <c r="W99" s="98"/>
      <c r="X99" s="98"/>
      <c r="Y99" s="122"/>
    </row>
    <row r="100" spans="1:25" x14ac:dyDescent="0.2">
      <c r="A100" s="88">
        <v>7300</v>
      </c>
      <c r="B100" s="91" t="s">
        <v>51</v>
      </c>
      <c r="C100" s="98">
        <f>VLOOKUP(A100,'1. Fibu-Saldenliste (original)'!A:C,3,FALSE)</f>
        <v>-3600</v>
      </c>
      <c r="E100" s="98"/>
      <c r="F100" s="98">
        <f t="shared" ref="F100:F106" si="55">E100+C100</f>
        <v>-3600</v>
      </c>
      <c r="H100" s="208"/>
      <c r="I100" s="208"/>
      <c r="J100" s="208"/>
      <c r="K100" s="208"/>
      <c r="L100" s="208"/>
      <c r="M100" s="210">
        <f t="shared" ref="M100:M103" si="56">1-L100</f>
        <v>1</v>
      </c>
      <c r="N100" s="208"/>
      <c r="O100" s="300">
        <f t="shared" ref="O100:O106" si="57">SUM(H100:N100)</f>
        <v>1</v>
      </c>
      <c r="P100" s="156"/>
      <c r="Q100" s="98">
        <f t="shared" ref="Q100:W106" si="58">$F100*H100</f>
        <v>0</v>
      </c>
      <c r="R100" s="98">
        <f t="shared" si="58"/>
        <v>0</v>
      </c>
      <c r="S100" s="98">
        <f t="shared" si="58"/>
        <v>0</v>
      </c>
      <c r="T100" s="98">
        <f t="shared" si="58"/>
        <v>0</v>
      </c>
      <c r="U100" s="98">
        <f t="shared" si="58"/>
        <v>0</v>
      </c>
      <c r="V100" s="98">
        <f t="shared" si="58"/>
        <v>-3600</v>
      </c>
      <c r="W100" s="98">
        <f t="shared" si="58"/>
        <v>0</v>
      </c>
      <c r="X100" s="98">
        <f t="shared" ref="X100:X106" si="59">SUM(Q100:W100)</f>
        <v>-3600</v>
      </c>
      <c r="Y100" s="122">
        <f t="shared" ref="Y100:Y106" si="60">X100-F100</f>
        <v>0</v>
      </c>
    </row>
    <row r="101" spans="1:25" x14ac:dyDescent="0.2">
      <c r="A101" s="88">
        <v>7310</v>
      </c>
      <c r="B101" s="91" t="s">
        <v>52</v>
      </c>
      <c r="C101" s="98">
        <f>VLOOKUP(A101,'1. Fibu-Saldenliste (original)'!A:C,3,FALSE)</f>
        <v>-2600</v>
      </c>
      <c r="E101" s="98"/>
      <c r="F101" s="98">
        <f t="shared" si="55"/>
        <v>-2600</v>
      </c>
      <c r="H101" s="208"/>
      <c r="I101" s="208"/>
      <c r="J101" s="208"/>
      <c r="K101" s="208"/>
      <c r="L101" s="208"/>
      <c r="M101" s="210">
        <f t="shared" si="56"/>
        <v>1</v>
      </c>
      <c r="N101" s="208"/>
      <c r="O101" s="300">
        <f t="shared" si="57"/>
        <v>1</v>
      </c>
      <c r="P101" s="156"/>
      <c r="Q101" s="98">
        <f t="shared" si="58"/>
        <v>0</v>
      </c>
      <c r="R101" s="98">
        <f t="shared" si="58"/>
        <v>0</v>
      </c>
      <c r="S101" s="98">
        <f t="shared" si="58"/>
        <v>0</v>
      </c>
      <c r="T101" s="98">
        <f t="shared" si="58"/>
        <v>0</v>
      </c>
      <c r="U101" s="98">
        <f t="shared" si="58"/>
        <v>0</v>
      </c>
      <c r="V101" s="98">
        <f t="shared" si="58"/>
        <v>-2600</v>
      </c>
      <c r="W101" s="98">
        <f t="shared" si="58"/>
        <v>0</v>
      </c>
      <c r="X101" s="98">
        <f t="shared" si="59"/>
        <v>-2600</v>
      </c>
      <c r="Y101" s="122">
        <f t="shared" si="60"/>
        <v>0</v>
      </c>
    </row>
    <row r="102" spans="1:25" x14ac:dyDescent="0.2">
      <c r="A102" s="88">
        <v>7320</v>
      </c>
      <c r="B102" s="91" t="s">
        <v>53</v>
      </c>
      <c r="C102" s="98">
        <f>VLOOKUP(A102,'1. Fibu-Saldenliste (original)'!A:C,3,FALSE)</f>
        <v>-1200</v>
      </c>
      <c r="E102" s="98"/>
      <c r="F102" s="98">
        <f t="shared" si="55"/>
        <v>-1200</v>
      </c>
      <c r="H102" s="208"/>
      <c r="I102" s="208"/>
      <c r="J102" s="208"/>
      <c r="K102" s="208"/>
      <c r="L102" s="208"/>
      <c r="M102" s="210">
        <f t="shared" si="56"/>
        <v>1</v>
      </c>
      <c r="N102" s="208"/>
      <c r="O102" s="300">
        <f t="shared" si="57"/>
        <v>1</v>
      </c>
      <c r="P102" s="156"/>
      <c r="Q102" s="98">
        <f t="shared" si="58"/>
        <v>0</v>
      </c>
      <c r="R102" s="98">
        <f t="shared" si="58"/>
        <v>0</v>
      </c>
      <c r="S102" s="98">
        <f t="shared" si="58"/>
        <v>0</v>
      </c>
      <c r="T102" s="98">
        <f t="shared" si="58"/>
        <v>0</v>
      </c>
      <c r="U102" s="98">
        <f t="shared" si="58"/>
        <v>0</v>
      </c>
      <c r="V102" s="98">
        <f t="shared" si="58"/>
        <v>-1200</v>
      </c>
      <c r="W102" s="98">
        <f t="shared" si="58"/>
        <v>0</v>
      </c>
      <c r="X102" s="98">
        <f t="shared" si="59"/>
        <v>-1200</v>
      </c>
      <c r="Y102" s="122">
        <f t="shared" si="60"/>
        <v>0</v>
      </c>
    </row>
    <row r="103" spans="1:25" x14ac:dyDescent="0.2">
      <c r="A103" s="88">
        <v>7440</v>
      </c>
      <c r="B103" s="91" t="s">
        <v>204</v>
      </c>
      <c r="C103" s="98">
        <f>VLOOKUP(A103,'1. Fibu-Saldenliste (original)'!A:C,3,FALSE)</f>
        <v>-7900</v>
      </c>
      <c r="E103" s="98"/>
      <c r="F103" s="98">
        <f t="shared" si="55"/>
        <v>-7900</v>
      </c>
      <c r="H103" s="208"/>
      <c r="I103" s="208"/>
      <c r="J103" s="208"/>
      <c r="K103" s="208"/>
      <c r="L103" s="208"/>
      <c r="M103" s="210">
        <f t="shared" si="56"/>
        <v>1</v>
      </c>
      <c r="N103" s="208"/>
      <c r="O103" s="300">
        <f t="shared" si="57"/>
        <v>1</v>
      </c>
      <c r="P103" s="156"/>
      <c r="Q103" s="98">
        <f t="shared" si="58"/>
        <v>0</v>
      </c>
      <c r="R103" s="98">
        <f t="shared" si="58"/>
        <v>0</v>
      </c>
      <c r="S103" s="98">
        <f t="shared" si="58"/>
        <v>0</v>
      </c>
      <c r="T103" s="98">
        <f t="shared" si="58"/>
        <v>0</v>
      </c>
      <c r="U103" s="98">
        <f t="shared" si="58"/>
        <v>0</v>
      </c>
      <c r="V103" s="98">
        <f t="shared" si="58"/>
        <v>-7900</v>
      </c>
      <c r="W103" s="98">
        <f t="shared" si="58"/>
        <v>0</v>
      </c>
      <c r="X103" s="98">
        <f t="shared" si="59"/>
        <v>-7900</v>
      </c>
      <c r="Y103" s="122">
        <f t="shared" si="60"/>
        <v>0</v>
      </c>
    </row>
    <row r="104" spans="1:25" x14ac:dyDescent="0.2">
      <c r="A104" s="88">
        <v>7350</v>
      </c>
      <c r="B104" s="91" t="s">
        <v>54</v>
      </c>
      <c r="C104" s="98">
        <f>VLOOKUP(A104,'1. Fibu-Saldenliste (original)'!A:C,3,FALSE)</f>
        <v>-16900</v>
      </c>
      <c r="E104" s="98"/>
      <c r="F104" s="98">
        <f t="shared" si="55"/>
        <v>-16900</v>
      </c>
      <c r="H104" s="208"/>
      <c r="I104" s="208"/>
      <c r="J104" s="208"/>
      <c r="K104" s="208"/>
      <c r="L104" s="210">
        <v>1</v>
      </c>
      <c r="M104" s="208"/>
      <c r="N104" s="208"/>
      <c r="O104" s="300">
        <f t="shared" si="57"/>
        <v>1</v>
      </c>
      <c r="P104" s="156"/>
      <c r="Q104" s="98">
        <f t="shared" si="58"/>
        <v>0</v>
      </c>
      <c r="R104" s="98">
        <f t="shared" si="58"/>
        <v>0</v>
      </c>
      <c r="S104" s="98">
        <f t="shared" si="58"/>
        <v>0</v>
      </c>
      <c r="T104" s="98">
        <f t="shared" si="58"/>
        <v>0</v>
      </c>
      <c r="U104" s="98">
        <f t="shared" si="58"/>
        <v>-16900</v>
      </c>
      <c r="V104" s="98">
        <f t="shared" si="58"/>
        <v>0</v>
      </c>
      <c r="W104" s="98">
        <f t="shared" si="58"/>
        <v>0</v>
      </c>
      <c r="X104" s="98">
        <f t="shared" si="59"/>
        <v>-16900</v>
      </c>
      <c r="Y104" s="122">
        <f t="shared" si="60"/>
        <v>0</v>
      </c>
    </row>
    <row r="105" spans="1:25" x14ac:dyDescent="0.2">
      <c r="A105" s="88">
        <v>7360</v>
      </c>
      <c r="B105" s="91" t="s">
        <v>55</v>
      </c>
      <c r="C105" s="98">
        <f>VLOOKUP(A105,'1. Fibu-Saldenliste (original)'!A:C,3,FALSE)</f>
        <v>-7200</v>
      </c>
      <c r="E105" s="98"/>
      <c r="F105" s="98">
        <f t="shared" si="55"/>
        <v>-7200</v>
      </c>
      <c r="H105" s="208"/>
      <c r="I105" s="208"/>
      <c r="J105" s="208"/>
      <c r="K105" s="208"/>
      <c r="L105" s="210">
        <v>1</v>
      </c>
      <c r="M105" s="208"/>
      <c r="N105" s="208"/>
      <c r="O105" s="300">
        <f t="shared" si="57"/>
        <v>1</v>
      </c>
      <c r="P105" s="156"/>
      <c r="Q105" s="98">
        <f t="shared" si="58"/>
        <v>0</v>
      </c>
      <c r="R105" s="98">
        <f t="shared" si="58"/>
        <v>0</v>
      </c>
      <c r="S105" s="98">
        <f t="shared" si="58"/>
        <v>0</v>
      </c>
      <c r="T105" s="98">
        <f t="shared" si="58"/>
        <v>0</v>
      </c>
      <c r="U105" s="98">
        <f t="shared" si="58"/>
        <v>-7200</v>
      </c>
      <c r="V105" s="98">
        <f t="shared" si="58"/>
        <v>0</v>
      </c>
      <c r="W105" s="98">
        <f t="shared" si="58"/>
        <v>0</v>
      </c>
      <c r="X105" s="98">
        <f t="shared" si="59"/>
        <v>-7200</v>
      </c>
      <c r="Y105" s="122">
        <f t="shared" si="60"/>
        <v>0</v>
      </c>
    </row>
    <row r="106" spans="1:25" x14ac:dyDescent="0.2">
      <c r="A106" s="88">
        <v>7370</v>
      </c>
      <c r="B106" s="91" t="s">
        <v>56</v>
      </c>
      <c r="C106" s="98">
        <f>VLOOKUP(A106,'1. Fibu-Saldenliste (original)'!A:C,3,FALSE)</f>
        <v>-2800</v>
      </c>
      <c r="E106" s="98"/>
      <c r="F106" s="98">
        <f t="shared" si="55"/>
        <v>-2800</v>
      </c>
      <c r="H106" s="208"/>
      <c r="I106" s="208"/>
      <c r="J106" s="208"/>
      <c r="K106" s="208"/>
      <c r="L106" s="210">
        <v>1</v>
      </c>
      <c r="M106" s="208"/>
      <c r="N106" s="208"/>
      <c r="O106" s="300">
        <f t="shared" si="57"/>
        <v>1</v>
      </c>
      <c r="P106" s="156"/>
      <c r="Q106" s="98">
        <f t="shared" si="58"/>
        <v>0</v>
      </c>
      <c r="R106" s="98">
        <f t="shared" si="58"/>
        <v>0</v>
      </c>
      <c r="S106" s="98">
        <f t="shared" si="58"/>
        <v>0</v>
      </c>
      <c r="T106" s="98">
        <f t="shared" si="58"/>
        <v>0</v>
      </c>
      <c r="U106" s="98">
        <f t="shared" si="58"/>
        <v>-2800</v>
      </c>
      <c r="V106" s="98">
        <f t="shared" si="58"/>
        <v>0</v>
      </c>
      <c r="W106" s="98">
        <f t="shared" si="58"/>
        <v>0</v>
      </c>
      <c r="X106" s="98">
        <f t="shared" si="59"/>
        <v>-2800</v>
      </c>
      <c r="Y106" s="122">
        <f t="shared" si="60"/>
        <v>0</v>
      </c>
    </row>
    <row r="107" spans="1:25" x14ac:dyDescent="0.2">
      <c r="C107" s="99">
        <f t="shared" ref="C107" si="61">SUM(C100:C106)</f>
        <v>-42200</v>
      </c>
      <c r="E107" s="99">
        <f t="shared" ref="E107:F107" si="62">SUM(E100:E106)</f>
        <v>0</v>
      </c>
      <c r="F107" s="99">
        <f t="shared" si="62"/>
        <v>-42200</v>
      </c>
      <c r="H107" s="208"/>
      <c r="I107" s="208"/>
      <c r="J107" s="208"/>
      <c r="K107" s="208"/>
      <c r="L107" s="208"/>
      <c r="M107" s="208"/>
      <c r="N107" s="208"/>
      <c r="Q107" s="98"/>
      <c r="R107" s="98"/>
      <c r="S107" s="98"/>
      <c r="T107" s="98"/>
      <c r="U107" s="98"/>
      <c r="V107" s="98"/>
      <c r="W107" s="98"/>
      <c r="X107" s="98"/>
      <c r="Y107" s="122"/>
    </row>
    <row r="108" spans="1:25" x14ac:dyDescent="0.2">
      <c r="B108" s="93" t="s">
        <v>57</v>
      </c>
      <c r="C108" s="98"/>
      <c r="E108" s="98"/>
      <c r="F108" s="98"/>
      <c r="H108" s="208"/>
      <c r="I108" s="208"/>
      <c r="J108" s="208"/>
      <c r="K108" s="208"/>
      <c r="L108" s="208"/>
      <c r="M108" s="208"/>
      <c r="N108" s="208"/>
      <c r="Q108" s="98"/>
      <c r="R108" s="98"/>
      <c r="S108" s="98"/>
      <c r="T108" s="98"/>
      <c r="U108" s="98"/>
      <c r="V108" s="98"/>
      <c r="W108" s="98"/>
      <c r="X108" s="98"/>
      <c r="Y108" s="122"/>
    </row>
    <row r="109" spans="1:25" x14ac:dyDescent="0.2">
      <c r="A109" s="88">
        <v>7380</v>
      </c>
      <c r="B109" s="91" t="s">
        <v>58</v>
      </c>
      <c r="C109" s="98">
        <f>VLOOKUP(A109,'1. Fibu-Saldenliste (original)'!A:C,3,FALSE)</f>
        <v>-10300</v>
      </c>
      <c r="E109" s="98"/>
      <c r="F109" s="98">
        <f t="shared" ref="F109" si="63">E109+C109</f>
        <v>-10300</v>
      </c>
      <c r="H109" s="208"/>
      <c r="I109" s="208"/>
      <c r="J109" s="208"/>
      <c r="K109" s="208"/>
      <c r="L109" s="209">
        <v>1</v>
      </c>
      <c r="M109" s="208"/>
      <c r="N109" s="208"/>
      <c r="O109" s="300">
        <f>SUM(H109:N109)</f>
        <v>1</v>
      </c>
      <c r="P109" s="156"/>
      <c r="Q109" s="98">
        <f>$F109*H109</f>
        <v>0</v>
      </c>
      <c r="R109" s="98">
        <f t="shared" ref="R109:W109" si="64">$F109*I109</f>
        <v>0</v>
      </c>
      <c r="S109" s="98">
        <f t="shared" si="64"/>
        <v>0</v>
      </c>
      <c r="T109" s="98">
        <f t="shared" si="64"/>
        <v>0</v>
      </c>
      <c r="U109" s="98">
        <f t="shared" si="64"/>
        <v>-10300</v>
      </c>
      <c r="V109" s="98">
        <f t="shared" si="64"/>
        <v>0</v>
      </c>
      <c r="W109" s="98">
        <f t="shared" si="64"/>
        <v>0</v>
      </c>
      <c r="X109" s="98">
        <f t="shared" ref="X109" si="65">SUM(Q109:W109)</f>
        <v>-10300</v>
      </c>
      <c r="Y109" s="122">
        <f>X109-F109</f>
        <v>0</v>
      </c>
    </row>
    <row r="110" spans="1:25" x14ac:dyDescent="0.2">
      <c r="C110" s="99">
        <f>SUM(C109:C109)</f>
        <v>-10300</v>
      </c>
      <c r="E110" s="99">
        <f>SUM(E109:E109)</f>
        <v>0</v>
      </c>
      <c r="F110" s="99">
        <f>SUM(F109:F109)</f>
        <v>-10300</v>
      </c>
      <c r="H110" s="208"/>
      <c r="I110" s="208"/>
      <c r="J110" s="208"/>
      <c r="K110" s="208"/>
      <c r="L110" s="208"/>
      <c r="M110" s="208"/>
      <c r="N110" s="208"/>
      <c r="Q110" s="98"/>
      <c r="R110" s="98"/>
      <c r="S110" s="98"/>
      <c r="T110" s="98"/>
      <c r="U110" s="98"/>
      <c r="V110" s="98"/>
      <c r="W110" s="98"/>
      <c r="X110" s="98"/>
      <c r="Y110" s="122"/>
    </row>
    <row r="111" spans="1:25" x14ac:dyDescent="0.2">
      <c r="B111" s="93" t="s">
        <v>59</v>
      </c>
      <c r="C111" s="98"/>
      <c r="E111" s="98"/>
      <c r="F111" s="98"/>
      <c r="H111" s="208"/>
      <c r="I111" s="208"/>
      <c r="J111" s="208"/>
      <c r="K111" s="208"/>
      <c r="L111" s="208"/>
      <c r="M111" s="208"/>
      <c r="N111" s="208"/>
      <c r="Q111" s="98"/>
      <c r="R111" s="98"/>
      <c r="S111" s="98"/>
      <c r="T111" s="98"/>
      <c r="U111" s="98"/>
      <c r="V111" s="98"/>
      <c r="W111" s="98"/>
      <c r="X111" s="98"/>
      <c r="Y111" s="122"/>
    </row>
    <row r="112" spans="1:25" x14ac:dyDescent="0.2">
      <c r="A112" s="88">
        <v>7150</v>
      </c>
      <c r="B112" s="91" t="s">
        <v>60</v>
      </c>
      <c r="C112" s="98">
        <f>VLOOKUP(A112,'1. Fibu-Saldenliste (original)'!A:C,3,FALSE)</f>
        <v>-22900</v>
      </c>
      <c r="E112" s="98"/>
      <c r="F112" s="98">
        <f t="shared" ref="F112:F113" si="66">E112+C112</f>
        <v>-22900</v>
      </c>
      <c r="H112" s="208"/>
      <c r="I112" s="208"/>
      <c r="J112" s="208"/>
      <c r="K112" s="208"/>
      <c r="L112" s="208"/>
      <c r="M112" s="209">
        <v>1</v>
      </c>
      <c r="N112" s="208"/>
      <c r="O112" s="300">
        <f>SUM(H112:N112)</f>
        <v>1</v>
      </c>
      <c r="P112" s="156"/>
      <c r="Q112" s="98">
        <f t="shared" ref="Q112:W113" si="67">$F112*H112</f>
        <v>0</v>
      </c>
      <c r="R112" s="98">
        <f t="shared" si="67"/>
        <v>0</v>
      </c>
      <c r="S112" s="98">
        <f t="shared" si="67"/>
        <v>0</v>
      </c>
      <c r="T112" s="98">
        <f t="shared" si="67"/>
        <v>0</v>
      </c>
      <c r="U112" s="98">
        <f t="shared" si="67"/>
        <v>0</v>
      </c>
      <c r="V112" s="98">
        <f t="shared" si="67"/>
        <v>-22900</v>
      </c>
      <c r="W112" s="98">
        <f t="shared" si="67"/>
        <v>0</v>
      </c>
      <c r="X112" s="98">
        <f t="shared" ref="X112:X113" si="68">SUM(Q112:W112)</f>
        <v>-22900</v>
      </c>
      <c r="Y112" s="122">
        <f t="shared" ref="Y112:Y113" si="69">X112-F112</f>
        <v>0</v>
      </c>
    </row>
    <row r="113" spans="1:25" x14ac:dyDescent="0.2">
      <c r="A113" s="88">
        <v>7190</v>
      </c>
      <c r="B113" s="91" t="s">
        <v>61</v>
      </c>
      <c r="C113" s="98">
        <f>VLOOKUP(A113,'1. Fibu-Saldenliste (original)'!A:C,3,FALSE)</f>
        <v>-300</v>
      </c>
      <c r="E113" s="98"/>
      <c r="F113" s="98">
        <f t="shared" si="66"/>
        <v>-300</v>
      </c>
      <c r="H113" s="208"/>
      <c r="I113" s="208"/>
      <c r="J113" s="208"/>
      <c r="K113" s="208"/>
      <c r="L113" s="208"/>
      <c r="M113" s="209">
        <v>1</v>
      </c>
      <c r="N113" s="208"/>
      <c r="O113" s="300">
        <f>SUM(H113:N113)</f>
        <v>1</v>
      </c>
      <c r="P113" s="156"/>
      <c r="Q113" s="98">
        <f t="shared" si="67"/>
        <v>0</v>
      </c>
      <c r="R113" s="98">
        <f t="shared" si="67"/>
        <v>0</v>
      </c>
      <c r="S113" s="98">
        <f t="shared" si="67"/>
        <v>0</v>
      </c>
      <c r="T113" s="98">
        <f t="shared" si="67"/>
        <v>0</v>
      </c>
      <c r="U113" s="98">
        <f t="shared" si="67"/>
        <v>0</v>
      </c>
      <c r="V113" s="98">
        <f t="shared" si="67"/>
        <v>-300</v>
      </c>
      <c r="W113" s="98">
        <f t="shared" si="67"/>
        <v>0</v>
      </c>
      <c r="X113" s="98">
        <f t="shared" si="68"/>
        <v>-300</v>
      </c>
      <c r="Y113" s="122">
        <f t="shared" si="69"/>
        <v>0</v>
      </c>
    </row>
    <row r="114" spans="1:25" x14ac:dyDescent="0.2">
      <c r="C114" s="99">
        <f t="shared" ref="C114" si="70">SUM(C112:C113)</f>
        <v>-23200</v>
      </c>
      <c r="E114" s="99">
        <f t="shared" ref="E114:F114" si="71">SUM(E112:E113)</f>
        <v>0</v>
      </c>
      <c r="F114" s="99">
        <f t="shared" si="71"/>
        <v>-23200</v>
      </c>
      <c r="H114" s="208"/>
      <c r="I114" s="208"/>
      <c r="J114" s="208"/>
      <c r="K114" s="208"/>
      <c r="L114" s="208"/>
      <c r="M114" s="208"/>
      <c r="N114" s="208"/>
      <c r="Q114" s="98"/>
      <c r="R114" s="98"/>
      <c r="S114" s="98"/>
      <c r="T114" s="98"/>
      <c r="U114" s="98"/>
      <c r="V114" s="98"/>
      <c r="W114" s="98"/>
      <c r="X114" s="98"/>
      <c r="Y114" s="122"/>
    </row>
    <row r="115" spans="1:25" x14ac:dyDescent="0.2">
      <c r="B115" s="93" t="s">
        <v>62</v>
      </c>
      <c r="C115" s="98"/>
      <c r="E115" s="98"/>
      <c r="F115" s="98"/>
      <c r="H115" s="208"/>
      <c r="I115" s="208"/>
      <c r="J115" s="208"/>
      <c r="K115" s="208"/>
      <c r="L115" s="208"/>
      <c r="M115" s="208"/>
      <c r="N115" s="208"/>
      <c r="Q115" s="98"/>
      <c r="R115" s="98"/>
      <c r="S115" s="98"/>
      <c r="T115" s="98"/>
      <c r="U115" s="98"/>
      <c r="V115" s="98"/>
      <c r="W115" s="98"/>
      <c r="X115" s="98"/>
      <c r="Y115" s="122"/>
    </row>
    <row r="116" spans="1:25" x14ac:dyDescent="0.2">
      <c r="A116" s="88">
        <v>7780</v>
      </c>
      <c r="B116" s="91" t="s">
        <v>63</v>
      </c>
      <c r="C116" s="98">
        <f>VLOOKUP(A116,'1. Fibu-Saldenliste (original)'!A:C,3,FALSE)</f>
        <v>-18800</v>
      </c>
      <c r="E116" s="98"/>
      <c r="F116" s="98">
        <f t="shared" ref="F116" si="72">E116+C116</f>
        <v>-18800</v>
      </c>
      <c r="H116" s="208"/>
      <c r="I116" s="208"/>
      <c r="J116" s="304">
        <f>S116/$X116</f>
        <v>5.8510638297872338E-3</v>
      </c>
      <c r="K116" s="309"/>
      <c r="L116" s="304">
        <f>U116/$X116</f>
        <v>0.52340425531914891</v>
      </c>
      <c r="M116" s="304">
        <f>V116/$X116</f>
        <v>0.47074468085106386</v>
      </c>
      <c r="N116" s="208"/>
      <c r="O116" s="300">
        <f>SUM(H116:N116)</f>
        <v>1</v>
      </c>
      <c r="P116" s="156"/>
      <c r="Q116" s="98">
        <f t="shared" ref="Q116:R116" si="73">ROUND($F116*H116,-2)</f>
        <v>0</v>
      </c>
      <c r="R116" s="98">
        <f t="shared" si="73"/>
        <v>0</v>
      </c>
      <c r="S116" s="303">
        <f>'4.a. BAB-Kommentare'!E17</f>
        <v>-110</v>
      </c>
      <c r="T116" s="98">
        <f t="shared" ref="T116:W116" si="74">ROUND($F116*K116,-2)</f>
        <v>0</v>
      </c>
      <c r="U116" s="303">
        <f>'4.a. BAB-Kommentare'!F17</f>
        <v>-9840</v>
      </c>
      <c r="V116" s="303">
        <f>'4.a. BAB-Kommentare'!G17+'4.a. BAB-Kommentare'!C17</f>
        <v>-8850</v>
      </c>
      <c r="W116" s="98">
        <f t="shared" si="74"/>
        <v>0</v>
      </c>
      <c r="X116" s="98">
        <f t="shared" ref="X116" si="75">SUM(Q116:W116)</f>
        <v>-18800</v>
      </c>
      <c r="Y116" s="122">
        <f>X116-F116</f>
        <v>0</v>
      </c>
    </row>
    <row r="117" spans="1:25" x14ac:dyDescent="0.2">
      <c r="C117" s="99">
        <f>C116</f>
        <v>-18800</v>
      </c>
      <c r="E117" s="99">
        <f>E116</f>
        <v>0</v>
      </c>
      <c r="F117" s="99">
        <f>F116</f>
        <v>-18800</v>
      </c>
      <c r="H117" s="208"/>
      <c r="I117" s="208"/>
      <c r="J117" s="214"/>
      <c r="K117" s="214"/>
      <c r="L117" s="214"/>
      <c r="M117" s="214"/>
      <c r="N117" s="208"/>
      <c r="Q117" s="98"/>
      <c r="R117" s="98"/>
      <c r="S117" s="98"/>
      <c r="T117" s="98"/>
      <c r="U117" s="98"/>
      <c r="V117" s="98"/>
      <c r="W117" s="98"/>
      <c r="X117" s="98"/>
      <c r="Y117" s="122"/>
    </row>
    <row r="118" spans="1:25" x14ac:dyDescent="0.2">
      <c r="B118" s="93" t="s">
        <v>64</v>
      </c>
      <c r="C118" s="98"/>
      <c r="E118" s="98"/>
      <c r="F118" s="98"/>
      <c r="H118" s="208"/>
      <c r="I118" s="208"/>
      <c r="J118" s="208"/>
      <c r="K118" s="208"/>
      <c r="L118" s="208"/>
      <c r="M118" s="208"/>
      <c r="N118" s="208"/>
      <c r="Q118" s="98"/>
      <c r="R118" s="98"/>
      <c r="S118" s="98"/>
      <c r="T118" s="98"/>
      <c r="U118" s="98"/>
      <c r="V118" s="98"/>
      <c r="W118" s="98"/>
      <c r="X118" s="98"/>
      <c r="Y118" s="122"/>
    </row>
    <row r="119" spans="1:25" x14ac:dyDescent="0.2">
      <c r="A119" s="88">
        <v>7480</v>
      </c>
      <c r="B119" s="91" t="s">
        <v>65</v>
      </c>
      <c r="C119" s="98">
        <f>VLOOKUP(A119,'1. Fibu-Saldenliste (original)'!A:C,3,FALSE)</f>
        <v>-1300</v>
      </c>
      <c r="E119" s="98"/>
      <c r="F119" s="98">
        <f t="shared" ref="F119:F120" si="76">E119+C119</f>
        <v>-1300</v>
      </c>
      <c r="H119" s="208"/>
      <c r="I119" s="208"/>
      <c r="J119" s="208"/>
      <c r="K119" s="208"/>
      <c r="L119" s="208"/>
      <c r="M119" s="209">
        <v>1</v>
      </c>
      <c r="N119" s="208"/>
      <c r="O119" s="300">
        <f>SUM(H119:N119)</f>
        <v>1</v>
      </c>
      <c r="P119" s="156"/>
      <c r="Q119" s="98">
        <f t="shared" ref="Q119:W120" si="77">$F119*H119</f>
        <v>0</v>
      </c>
      <c r="R119" s="98">
        <f t="shared" si="77"/>
        <v>0</v>
      </c>
      <c r="S119" s="98">
        <f t="shared" si="77"/>
        <v>0</v>
      </c>
      <c r="T119" s="98">
        <f t="shared" si="77"/>
        <v>0</v>
      </c>
      <c r="U119" s="98">
        <f t="shared" si="77"/>
        <v>0</v>
      </c>
      <c r="V119" s="98">
        <f t="shared" si="77"/>
        <v>-1300</v>
      </c>
      <c r="W119" s="98">
        <f t="shared" si="77"/>
        <v>0</v>
      </c>
      <c r="X119" s="98">
        <f t="shared" ref="X119:X120" si="78">SUM(Q119:W119)</f>
        <v>-1300</v>
      </c>
      <c r="Y119" s="122">
        <f t="shared" ref="Y119:Y120" si="79">X119-F119</f>
        <v>0</v>
      </c>
    </row>
    <row r="120" spans="1:25" x14ac:dyDescent="0.2">
      <c r="A120" s="88">
        <v>7820</v>
      </c>
      <c r="B120" s="91" t="s">
        <v>66</v>
      </c>
      <c r="C120" s="98">
        <f>VLOOKUP(A120,'1. Fibu-Saldenliste (original)'!A:C,3,FALSE)</f>
        <v>-2600</v>
      </c>
      <c r="E120" s="98"/>
      <c r="F120" s="98">
        <f t="shared" si="76"/>
        <v>-2600</v>
      </c>
      <c r="H120" s="208"/>
      <c r="I120" s="208"/>
      <c r="J120" s="208"/>
      <c r="K120" s="208"/>
      <c r="L120" s="208"/>
      <c r="M120" s="209">
        <v>1</v>
      </c>
      <c r="N120" s="208"/>
      <c r="O120" s="300">
        <f>SUM(H120:N120)</f>
        <v>1</v>
      </c>
      <c r="P120" s="156"/>
      <c r="Q120" s="98">
        <f t="shared" si="77"/>
        <v>0</v>
      </c>
      <c r="R120" s="98">
        <f t="shared" si="77"/>
        <v>0</v>
      </c>
      <c r="S120" s="98">
        <f t="shared" si="77"/>
        <v>0</v>
      </c>
      <c r="T120" s="98">
        <f t="shared" si="77"/>
        <v>0</v>
      </c>
      <c r="U120" s="98">
        <f t="shared" si="77"/>
        <v>0</v>
      </c>
      <c r="V120" s="98">
        <f t="shared" si="77"/>
        <v>-2600</v>
      </c>
      <c r="W120" s="98">
        <f t="shared" si="77"/>
        <v>0</v>
      </c>
      <c r="X120" s="98">
        <f t="shared" si="78"/>
        <v>-2600</v>
      </c>
      <c r="Y120" s="122">
        <f t="shared" si="79"/>
        <v>0</v>
      </c>
    </row>
    <row r="121" spans="1:25" x14ac:dyDescent="0.2">
      <c r="C121" s="99">
        <f t="shared" ref="C121" si="80">SUM(C119:C120)</f>
        <v>-3900</v>
      </c>
      <c r="E121" s="99">
        <f t="shared" ref="E121:F121" si="81">SUM(E119:E120)</f>
        <v>0</v>
      </c>
      <c r="F121" s="99">
        <f t="shared" si="81"/>
        <v>-3900</v>
      </c>
      <c r="H121" s="208"/>
      <c r="I121" s="208"/>
      <c r="J121" s="208"/>
      <c r="K121" s="208"/>
      <c r="L121" s="208"/>
      <c r="M121" s="208"/>
      <c r="N121" s="208"/>
      <c r="Q121" s="98"/>
      <c r="R121" s="98"/>
      <c r="S121" s="98"/>
      <c r="T121" s="98"/>
      <c r="U121" s="98"/>
      <c r="V121" s="98"/>
      <c r="W121" s="98"/>
      <c r="X121" s="98"/>
      <c r="Y121" s="122"/>
    </row>
    <row r="122" spans="1:25" x14ac:dyDescent="0.2">
      <c r="B122" s="93" t="s">
        <v>67</v>
      </c>
      <c r="C122" s="98"/>
      <c r="E122" s="98"/>
      <c r="F122" s="98"/>
      <c r="H122" s="208"/>
      <c r="I122" s="208"/>
      <c r="J122" s="208"/>
      <c r="K122" s="208"/>
      <c r="L122" s="208"/>
      <c r="M122" s="208"/>
      <c r="N122" s="208"/>
      <c r="Q122" s="98"/>
      <c r="R122" s="98"/>
      <c r="S122" s="98"/>
      <c r="T122" s="98"/>
      <c r="U122" s="98"/>
      <c r="V122" s="98"/>
      <c r="W122" s="98"/>
      <c r="X122" s="98"/>
      <c r="Y122" s="122"/>
    </row>
    <row r="123" spans="1:25" x14ac:dyDescent="0.2">
      <c r="A123" s="88">
        <v>7840</v>
      </c>
      <c r="B123" s="91" t="s">
        <v>68</v>
      </c>
      <c r="C123" s="98">
        <f>VLOOKUP(A123,'1. Fibu-Saldenliste (original)'!A:C,3,FALSE)</f>
        <v>-2600</v>
      </c>
      <c r="E123" s="98"/>
      <c r="F123" s="98">
        <f t="shared" ref="F123:F128" si="82">E123+C123</f>
        <v>-2600</v>
      </c>
      <c r="H123" s="208"/>
      <c r="I123" s="208"/>
      <c r="J123" s="208"/>
      <c r="K123" s="208"/>
      <c r="L123" s="208"/>
      <c r="M123" s="208"/>
      <c r="N123" s="305">
        <v>1</v>
      </c>
      <c r="O123" s="300">
        <f>SUM(H123:N123)</f>
        <v>1</v>
      </c>
      <c r="P123" s="156"/>
      <c r="Q123" s="98">
        <f t="shared" ref="Q123:W128" si="83">$F123*H123</f>
        <v>0</v>
      </c>
      <c r="R123" s="98">
        <f t="shared" si="83"/>
        <v>0</v>
      </c>
      <c r="S123" s="98">
        <f t="shared" si="83"/>
        <v>0</v>
      </c>
      <c r="T123" s="98">
        <f t="shared" si="83"/>
        <v>0</v>
      </c>
      <c r="U123" s="98">
        <f t="shared" si="83"/>
        <v>0</v>
      </c>
      <c r="V123" s="98">
        <f t="shared" si="83"/>
        <v>0</v>
      </c>
      <c r="W123" s="98">
        <f t="shared" si="83"/>
        <v>-2600</v>
      </c>
      <c r="X123" s="98">
        <f t="shared" ref="X123:X128" si="84">SUM(Q123:W123)</f>
        <v>-2600</v>
      </c>
      <c r="Y123" s="122">
        <f t="shared" ref="Y123:Y128" si="85">X123-F123</f>
        <v>0</v>
      </c>
    </row>
    <row r="124" spans="1:25" x14ac:dyDescent="0.2">
      <c r="A124" s="88">
        <v>7850</v>
      </c>
      <c r="B124" s="91" t="s">
        <v>69</v>
      </c>
      <c r="C124" s="98">
        <f>VLOOKUP(A124,'1. Fibu-Saldenliste (original)'!A:C,3,FALSE)</f>
        <v>-400</v>
      </c>
      <c r="E124" s="98"/>
      <c r="F124" s="98">
        <f t="shared" si="82"/>
        <v>-400</v>
      </c>
      <c r="H124" s="208"/>
      <c r="I124" s="208"/>
      <c r="J124" s="208"/>
      <c r="K124" s="208"/>
      <c r="L124" s="208"/>
      <c r="M124" s="208"/>
      <c r="N124" s="305">
        <v>1</v>
      </c>
      <c r="O124" s="300">
        <f>SUM(H124:N124)</f>
        <v>1</v>
      </c>
      <c r="P124" s="156"/>
      <c r="Q124" s="98">
        <f t="shared" si="83"/>
        <v>0</v>
      </c>
      <c r="R124" s="98">
        <f t="shared" si="83"/>
        <v>0</v>
      </c>
      <c r="S124" s="98">
        <f t="shared" si="83"/>
        <v>0</v>
      </c>
      <c r="T124" s="98">
        <f t="shared" si="83"/>
        <v>0</v>
      </c>
      <c r="U124" s="98">
        <f t="shared" si="83"/>
        <v>0</v>
      </c>
      <c r="V124" s="98">
        <f t="shared" si="83"/>
        <v>0</v>
      </c>
      <c r="W124" s="98">
        <f t="shared" si="83"/>
        <v>-400</v>
      </c>
      <c r="X124" s="98">
        <f t="shared" si="84"/>
        <v>-400</v>
      </c>
      <c r="Y124" s="122">
        <f t="shared" si="85"/>
        <v>0</v>
      </c>
    </row>
    <row r="125" spans="1:25" x14ac:dyDescent="0.2">
      <c r="A125" s="163">
        <v>79100</v>
      </c>
      <c r="B125" s="103" t="s">
        <v>129</v>
      </c>
      <c r="C125" s="98"/>
      <c r="E125" s="104">
        <f>-'3.a. kalk. Kosten u. Umsatz'!F77</f>
        <v>-8900</v>
      </c>
      <c r="F125" s="98">
        <f t="shared" si="82"/>
        <v>-8900</v>
      </c>
      <c r="H125" s="208"/>
      <c r="I125" s="208"/>
      <c r="J125" s="208"/>
      <c r="K125" s="208"/>
      <c r="L125" s="208"/>
      <c r="M125" s="209">
        <v>1</v>
      </c>
      <c r="N125" s="208"/>
      <c r="O125" s="300"/>
      <c r="P125" s="156"/>
      <c r="Q125" s="98">
        <f t="shared" si="83"/>
        <v>0</v>
      </c>
      <c r="R125" s="98">
        <f t="shared" si="83"/>
        <v>0</v>
      </c>
      <c r="S125" s="98">
        <f t="shared" si="83"/>
        <v>0</v>
      </c>
      <c r="T125" s="98">
        <f t="shared" si="83"/>
        <v>0</v>
      </c>
      <c r="U125" s="98">
        <f t="shared" si="83"/>
        <v>0</v>
      </c>
      <c r="V125" s="98">
        <f t="shared" si="83"/>
        <v>-8900</v>
      </c>
      <c r="W125" s="98">
        <f t="shared" si="83"/>
        <v>0</v>
      </c>
      <c r="X125" s="98">
        <f t="shared" si="84"/>
        <v>-8900</v>
      </c>
      <c r="Y125" s="122">
        <f t="shared" si="85"/>
        <v>0</v>
      </c>
    </row>
    <row r="126" spans="1:25" x14ac:dyDescent="0.2">
      <c r="A126" s="163">
        <v>79200</v>
      </c>
      <c r="B126" s="103" t="s">
        <v>131</v>
      </c>
      <c r="C126" s="98"/>
      <c r="E126" s="104">
        <f>-'3.a. kalk. Kosten u. Umsatz'!F81</f>
        <v>-17800</v>
      </c>
      <c r="F126" s="98">
        <f t="shared" si="82"/>
        <v>-17800</v>
      </c>
      <c r="H126" s="208"/>
      <c r="I126" s="208"/>
      <c r="J126" s="208"/>
      <c r="K126" s="208"/>
      <c r="L126" s="208"/>
      <c r="M126" s="209">
        <v>1</v>
      </c>
      <c r="N126" s="208"/>
      <c r="O126" s="300"/>
      <c r="P126" s="156"/>
      <c r="Q126" s="98">
        <f t="shared" si="83"/>
        <v>0</v>
      </c>
      <c r="R126" s="98">
        <f t="shared" si="83"/>
        <v>0</v>
      </c>
      <c r="S126" s="98">
        <f t="shared" si="83"/>
        <v>0</v>
      </c>
      <c r="T126" s="98">
        <f t="shared" si="83"/>
        <v>0</v>
      </c>
      <c r="U126" s="98">
        <f t="shared" si="83"/>
        <v>0</v>
      </c>
      <c r="V126" s="98">
        <f t="shared" si="83"/>
        <v>-17800</v>
      </c>
      <c r="W126" s="98">
        <f t="shared" si="83"/>
        <v>0</v>
      </c>
      <c r="X126" s="98">
        <f t="shared" si="84"/>
        <v>-17800</v>
      </c>
      <c r="Y126" s="122">
        <f t="shared" si="85"/>
        <v>0</v>
      </c>
    </row>
    <row r="127" spans="1:25" x14ac:dyDescent="0.2">
      <c r="A127" s="163">
        <v>79300</v>
      </c>
      <c r="B127" s="103" t="s">
        <v>130</v>
      </c>
      <c r="C127" s="98"/>
      <c r="E127" s="104">
        <f>-'3.a. kalk. Kosten u. Umsatz'!F85</f>
        <v>-4000</v>
      </c>
      <c r="F127" s="98">
        <f t="shared" si="82"/>
        <v>-4000</v>
      </c>
      <c r="H127" s="208"/>
      <c r="I127" s="208"/>
      <c r="J127" s="209">
        <v>1</v>
      </c>
      <c r="K127" s="208"/>
      <c r="L127" s="208"/>
      <c r="M127" s="208"/>
      <c r="N127" s="208"/>
      <c r="O127" s="300"/>
      <c r="P127" s="156"/>
      <c r="Q127" s="98">
        <f t="shared" si="83"/>
        <v>0</v>
      </c>
      <c r="R127" s="98">
        <f t="shared" si="83"/>
        <v>0</v>
      </c>
      <c r="S127" s="98">
        <f t="shared" si="83"/>
        <v>-4000</v>
      </c>
      <c r="T127" s="98">
        <f t="shared" si="83"/>
        <v>0</v>
      </c>
      <c r="U127" s="98">
        <f t="shared" si="83"/>
        <v>0</v>
      </c>
      <c r="V127" s="98">
        <f t="shared" si="83"/>
        <v>0</v>
      </c>
      <c r="W127" s="98">
        <f t="shared" si="83"/>
        <v>0</v>
      </c>
      <c r="X127" s="98">
        <f t="shared" si="84"/>
        <v>-4000</v>
      </c>
      <c r="Y127" s="122">
        <f t="shared" si="85"/>
        <v>0</v>
      </c>
    </row>
    <row r="128" spans="1:25" x14ac:dyDescent="0.2">
      <c r="A128" s="88">
        <v>7880</v>
      </c>
      <c r="B128" s="91" t="s">
        <v>70</v>
      </c>
      <c r="C128" s="98">
        <f>VLOOKUP(A128,'1. Fibu-Saldenliste (original)'!A:C,3,FALSE)</f>
        <v>-500</v>
      </c>
      <c r="E128" s="98"/>
      <c r="F128" s="98">
        <f t="shared" si="82"/>
        <v>-500</v>
      </c>
      <c r="H128" s="208"/>
      <c r="I128" s="208"/>
      <c r="J128" s="208"/>
      <c r="K128" s="208"/>
      <c r="L128" s="208"/>
      <c r="M128" s="208"/>
      <c r="N128" s="305">
        <v>1</v>
      </c>
      <c r="O128" s="300">
        <f>SUM(H128:N128)</f>
        <v>1</v>
      </c>
      <c r="P128" s="156"/>
      <c r="Q128" s="98">
        <f t="shared" si="83"/>
        <v>0</v>
      </c>
      <c r="R128" s="98">
        <f t="shared" si="83"/>
        <v>0</v>
      </c>
      <c r="S128" s="98">
        <f t="shared" si="83"/>
        <v>0</v>
      </c>
      <c r="T128" s="98">
        <f t="shared" si="83"/>
        <v>0</v>
      </c>
      <c r="U128" s="98">
        <f t="shared" si="83"/>
        <v>0</v>
      </c>
      <c r="V128" s="98">
        <f t="shared" si="83"/>
        <v>0</v>
      </c>
      <c r="W128" s="98">
        <f t="shared" si="83"/>
        <v>-500</v>
      </c>
      <c r="X128" s="98">
        <f t="shared" si="84"/>
        <v>-500</v>
      </c>
      <c r="Y128" s="122">
        <f t="shared" si="85"/>
        <v>0</v>
      </c>
    </row>
    <row r="129" spans="1:25" x14ac:dyDescent="0.2">
      <c r="C129" s="99">
        <f>SUM(C123:C128)</f>
        <v>-3500</v>
      </c>
      <c r="E129" s="99">
        <f>SUM(E123:E128)</f>
        <v>-30700</v>
      </c>
      <c r="F129" s="99">
        <f>SUM(F123:F128)</f>
        <v>-34200</v>
      </c>
      <c r="H129" s="208"/>
      <c r="I129" s="208"/>
      <c r="J129" s="208"/>
      <c r="K129" s="208"/>
      <c r="L129" s="208"/>
      <c r="M129" s="208"/>
      <c r="N129" s="208"/>
      <c r="Q129" s="98"/>
      <c r="R129" s="98"/>
      <c r="S129" s="98"/>
      <c r="T129" s="98"/>
      <c r="U129" s="98"/>
      <c r="V129" s="98"/>
      <c r="W129" s="98"/>
      <c r="X129" s="98"/>
      <c r="Y129" s="122"/>
    </row>
    <row r="130" spans="1:25" x14ac:dyDescent="0.2">
      <c r="B130" s="93" t="s">
        <v>80</v>
      </c>
      <c r="C130" s="98"/>
      <c r="E130" s="98"/>
      <c r="F130" s="98"/>
      <c r="H130" s="208"/>
      <c r="I130" s="208"/>
      <c r="J130" s="208"/>
      <c r="K130" s="208"/>
      <c r="L130" s="208"/>
      <c r="M130" s="208"/>
      <c r="N130" s="208"/>
      <c r="Q130" s="98"/>
      <c r="R130" s="98"/>
      <c r="S130" s="98"/>
      <c r="T130" s="98"/>
      <c r="U130" s="98"/>
      <c r="V130" s="98"/>
      <c r="W130" s="98"/>
      <c r="X130" s="98"/>
      <c r="Y130" s="122"/>
    </row>
    <row r="131" spans="1:25" x14ac:dyDescent="0.2">
      <c r="A131" s="88">
        <v>7520</v>
      </c>
      <c r="B131" s="91" t="s">
        <v>81</v>
      </c>
      <c r="C131" s="98">
        <f>VLOOKUP(A131,'1. Fibu-Saldenliste (original)'!A:C,3,FALSE)</f>
        <v>-300</v>
      </c>
      <c r="E131" s="98"/>
      <c r="F131" s="98">
        <f t="shared" ref="F131:F139" si="86">E131+C131</f>
        <v>-300</v>
      </c>
      <c r="H131" s="208"/>
      <c r="I131" s="208"/>
      <c r="J131" s="208"/>
      <c r="K131" s="208"/>
      <c r="L131" s="208"/>
      <c r="M131" s="209">
        <v>1</v>
      </c>
      <c r="N131" s="208"/>
      <c r="O131" s="300">
        <f t="shared" ref="O131:O139" si="87">SUM(H131:N131)</f>
        <v>1</v>
      </c>
      <c r="P131" s="156"/>
      <c r="Q131" s="98">
        <f t="shared" ref="Q131:W139" si="88">$F131*H131</f>
        <v>0</v>
      </c>
      <c r="R131" s="98">
        <f t="shared" si="88"/>
        <v>0</v>
      </c>
      <c r="S131" s="98">
        <f t="shared" si="88"/>
        <v>0</v>
      </c>
      <c r="T131" s="98">
        <f t="shared" si="88"/>
        <v>0</v>
      </c>
      <c r="U131" s="98">
        <f t="shared" si="88"/>
        <v>0</v>
      </c>
      <c r="V131" s="98">
        <f t="shared" si="88"/>
        <v>-300</v>
      </c>
      <c r="W131" s="98">
        <f t="shared" si="88"/>
        <v>0</v>
      </c>
      <c r="X131" s="98">
        <f t="shared" ref="X131:X139" si="89">SUM(Q131:W131)</f>
        <v>-300</v>
      </c>
      <c r="Y131" s="122">
        <f t="shared" ref="Y131:Y139" si="90">X131-F131</f>
        <v>0</v>
      </c>
    </row>
    <row r="132" spans="1:25" x14ac:dyDescent="0.2">
      <c r="A132" s="88">
        <v>7500</v>
      </c>
      <c r="B132" s="91" t="s">
        <v>82</v>
      </c>
      <c r="C132" s="98">
        <f>VLOOKUP(A132,'1. Fibu-Saldenliste (original)'!A:C,3,FALSE)</f>
        <v>-600</v>
      </c>
      <c r="E132" s="98"/>
      <c r="F132" s="98">
        <f t="shared" si="86"/>
        <v>-600</v>
      </c>
      <c r="H132" s="208"/>
      <c r="I132" s="208"/>
      <c r="J132" s="208"/>
      <c r="K132" s="208"/>
      <c r="L132" s="208"/>
      <c r="M132" s="209">
        <v>1</v>
      </c>
      <c r="N132" s="208"/>
      <c r="O132" s="300">
        <f t="shared" si="87"/>
        <v>1</v>
      </c>
      <c r="P132" s="156"/>
      <c r="Q132" s="98">
        <f t="shared" si="88"/>
        <v>0</v>
      </c>
      <c r="R132" s="98">
        <f t="shared" si="88"/>
        <v>0</v>
      </c>
      <c r="S132" s="98">
        <f t="shared" si="88"/>
        <v>0</v>
      </c>
      <c r="T132" s="98">
        <f t="shared" si="88"/>
        <v>0</v>
      </c>
      <c r="U132" s="98">
        <f t="shared" si="88"/>
        <v>0</v>
      </c>
      <c r="V132" s="98">
        <f t="shared" si="88"/>
        <v>-600</v>
      </c>
      <c r="W132" s="98">
        <f t="shared" si="88"/>
        <v>0</v>
      </c>
      <c r="X132" s="98">
        <f t="shared" si="89"/>
        <v>-600</v>
      </c>
      <c r="Y132" s="122">
        <f t="shared" si="90"/>
        <v>0</v>
      </c>
    </row>
    <row r="133" spans="1:25" x14ac:dyDescent="0.2">
      <c r="A133" s="88">
        <v>7315</v>
      </c>
      <c r="B133" s="91" t="s">
        <v>83</v>
      </c>
      <c r="C133" s="98">
        <f>VLOOKUP(A133,'1. Fibu-Saldenliste (original)'!A:C,3,FALSE)</f>
        <v>-6200</v>
      </c>
      <c r="E133" s="98"/>
      <c r="F133" s="98">
        <f t="shared" si="86"/>
        <v>-6200</v>
      </c>
      <c r="H133" s="208"/>
      <c r="I133" s="208"/>
      <c r="J133" s="208"/>
      <c r="K133" s="208"/>
      <c r="L133" s="208"/>
      <c r="M133" s="209">
        <v>1</v>
      </c>
      <c r="N133" s="208"/>
      <c r="O133" s="300">
        <f t="shared" si="87"/>
        <v>1</v>
      </c>
      <c r="P133" s="156"/>
      <c r="Q133" s="98">
        <f t="shared" si="88"/>
        <v>0</v>
      </c>
      <c r="R133" s="98">
        <f t="shared" si="88"/>
        <v>0</v>
      </c>
      <c r="S133" s="98">
        <f t="shared" si="88"/>
        <v>0</v>
      </c>
      <c r="T133" s="98">
        <f t="shared" si="88"/>
        <v>0</v>
      </c>
      <c r="U133" s="98">
        <f t="shared" si="88"/>
        <v>0</v>
      </c>
      <c r="V133" s="98">
        <f t="shared" si="88"/>
        <v>-6200</v>
      </c>
      <c r="W133" s="98">
        <f t="shared" si="88"/>
        <v>0</v>
      </c>
      <c r="X133" s="98">
        <f t="shared" si="89"/>
        <v>-6200</v>
      </c>
      <c r="Y133" s="122">
        <f t="shared" si="90"/>
        <v>0</v>
      </c>
    </row>
    <row r="134" spans="1:25" x14ac:dyDescent="0.2">
      <c r="A134" s="88">
        <v>7600</v>
      </c>
      <c r="B134" s="91" t="s">
        <v>84</v>
      </c>
      <c r="C134" s="98">
        <f>VLOOKUP(A134,'1. Fibu-Saldenliste (original)'!A:C,3,FALSE)</f>
        <v>-9100</v>
      </c>
      <c r="E134" s="98"/>
      <c r="F134" s="98">
        <f t="shared" si="86"/>
        <v>-9100</v>
      </c>
      <c r="H134" s="208"/>
      <c r="I134" s="208"/>
      <c r="J134" s="208"/>
      <c r="K134" s="208"/>
      <c r="L134" s="208"/>
      <c r="M134" s="209">
        <v>1</v>
      </c>
      <c r="N134" s="208"/>
      <c r="O134" s="300">
        <f t="shared" si="87"/>
        <v>1</v>
      </c>
      <c r="P134" s="156"/>
      <c r="Q134" s="98">
        <f t="shared" si="88"/>
        <v>0</v>
      </c>
      <c r="R134" s="98">
        <f t="shared" si="88"/>
        <v>0</v>
      </c>
      <c r="S134" s="98">
        <f t="shared" si="88"/>
        <v>0</v>
      </c>
      <c r="T134" s="98">
        <f t="shared" si="88"/>
        <v>0</v>
      </c>
      <c r="U134" s="98">
        <f t="shared" si="88"/>
        <v>0</v>
      </c>
      <c r="V134" s="98">
        <f t="shared" si="88"/>
        <v>-9100</v>
      </c>
      <c r="W134" s="98">
        <f t="shared" si="88"/>
        <v>0</v>
      </c>
      <c r="X134" s="98">
        <f t="shared" si="89"/>
        <v>-9100</v>
      </c>
      <c r="Y134" s="122">
        <f t="shared" si="90"/>
        <v>0</v>
      </c>
    </row>
    <row r="135" spans="1:25" x14ac:dyDescent="0.2">
      <c r="A135" s="88">
        <v>7650</v>
      </c>
      <c r="B135" s="91" t="s">
        <v>85</v>
      </c>
      <c r="C135" s="98">
        <f>VLOOKUP(A135,'1. Fibu-Saldenliste (original)'!A:C,3,FALSE)</f>
        <v>-5100</v>
      </c>
      <c r="E135" s="98"/>
      <c r="F135" s="98">
        <f t="shared" si="86"/>
        <v>-5100</v>
      </c>
      <c r="H135" s="208"/>
      <c r="I135" s="208"/>
      <c r="J135" s="208"/>
      <c r="K135" s="208"/>
      <c r="L135" s="208"/>
      <c r="M135" s="209">
        <v>1</v>
      </c>
      <c r="N135" s="208"/>
      <c r="O135" s="300">
        <f t="shared" si="87"/>
        <v>1</v>
      </c>
      <c r="P135" s="156"/>
      <c r="Q135" s="98">
        <f t="shared" si="88"/>
        <v>0</v>
      </c>
      <c r="R135" s="98">
        <f t="shared" si="88"/>
        <v>0</v>
      </c>
      <c r="S135" s="98">
        <f t="shared" si="88"/>
        <v>0</v>
      </c>
      <c r="T135" s="98">
        <f t="shared" si="88"/>
        <v>0</v>
      </c>
      <c r="U135" s="98">
        <f t="shared" si="88"/>
        <v>0</v>
      </c>
      <c r="V135" s="98">
        <f t="shared" si="88"/>
        <v>-5100</v>
      </c>
      <c r="W135" s="98">
        <f t="shared" si="88"/>
        <v>0</v>
      </c>
      <c r="X135" s="98">
        <f t="shared" si="89"/>
        <v>-5100</v>
      </c>
      <c r="Y135" s="122">
        <f t="shared" si="90"/>
        <v>0</v>
      </c>
    </row>
    <row r="136" spans="1:25" x14ac:dyDescent="0.2">
      <c r="A136" s="88">
        <v>7305</v>
      </c>
      <c r="B136" s="91" t="s">
        <v>86</v>
      </c>
      <c r="C136" s="98">
        <f>VLOOKUP(A136,'1. Fibu-Saldenliste (original)'!A:C,3,FALSE)</f>
        <v>-1400</v>
      </c>
      <c r="E136" s="98"/>
      <c r="F136" s="98">
        <f t="shared" si="86"/>
        <v>-1400</v>
      </c>
      <c r="H136" s="208"/>
      <c r="I136" s="208"/>
      <c r="J136" s="208"/>
      <c r="K136" s="208"/>
      <c r="L136" s="208"/>
      <c r="M136" s="209">
        <v>1</v>
      </c>
      <c r="N136" s="208"/>
      <c r="O136" s="300">
        <f t="shared" si="87"/>
        <v>1</v>
      </c>
      <c r="P136" s="156"/>
      <c r="Q136" s="98">
        <f t="shared" si="88"/>
        <v>0</v>
      </c>
      <c r="R136" s="98">
        <f t="shared" si="88"/>
        <v>0</v>
      </c>
      <c r="S136" s="98">
        <f t="shared" si="88"/>
        <v>0</v>
      </c>
      <c r="T136" s="98">
        <f t="shared" si="88"/>
        <v>0</v>
      </c>
      <c r="U136" s="98">
        <f t="shared" si="88"/>
        <v>0</v>
      </c>
      <c r="V136" s="98">
        <f t="shared" si="88"/>
        <v>-1400</v>
      </c>
      <c r="W136" s="98">
        <f t="shared" si="88"/>
        <v>0</v>
      </c>
      <c r="X136" s="98">
        <f t="shared" si="89"/>
        <v>-1400</v>
      </c>
      <c r="Y136" s="122">
        <f t="shared" si="90"/>
        <v>0</v>
      </c>
    </row>
    <row r="137" spans="1:25" x14ac:dyDescent="0.2">
      <c r="A137" s="88">
        <v>7420</v>
      </c>
      <c r="B137" s="91" t="s">
        <v>87</v>
      </c>
      <c r="C137" s="98">
        <f>VLOOKUP(A137,'1. Fibu-Saldenliste (original)'!A:C,3,FALSE)</f>
        <v>-400</v>
      </c>
      <c r="E137" s="98"/>
      <c r="F137" s="98">
        <f t="shared" si="86"/>
        <v>-400</v>
      </c>
      <c r="H137" s="208"/>
      <c r="I137" s="208"/>
      <c r="J137" s="208"/>
      <c r="K137" s="208"/>
      <c r="L137" s="208"/>
      <c r="M137" s="209">
        <v>1</v>
      </c>
      <c r="N137" s="208"/>
      <c r="O137" s="300">
        <f t="shared" si="87"/>
        <v>1</v>
      </c>
      <c r="P137" s="156"/>
      <c r="Q137" s="98">
        <f t="shared" si="88"/>
        <v>0</v>
      </c>
      <c r="R137" s="98">
        <f t="shared" si="88"/>
        <v>0</v>
      </c>
      <c r="S137" s="98">
        <f t="shared" si="88"/>
        <v>0</v>
      </c>
      <c r="T137" s="98">
        <f t="shared" si="88"/>
        <v>0</v>
      </c>
      <c r="U137" s="98">
        <f t="shared" si="88"/>
        <v>0</v>
      </c>
      <c r="V137" s="98">
        <f t="shared" si="88"/>
        <v>-400</v>
      </c>
      <c r="W137" s="98">
        <f t="shared" si="88"/>
        <v>0</v>
      </c>
      <c r="X137" s="98">
        <f t="shared" si="89"/>
        <v>-400</v>
      </c>
      <c r="Y137" s="122">
        <f t="shared" si="90"/>
        <v>0</v>
      </c>
    </row>
    <row r="138" spans="1:25" x14ac:dyDescent="0.2">
      <c r="A138" s="88">
        <v>7330</v>
      </c>
      <c r="B138" s="91" t="s">
        <v>88</v>
      </c>
      <c r="C138" s="98">
        <f>VLOOKUP(A138,'1. Fibu-Saldenliste (original)'!A:C,3,FALSE)</f>
        <v>-1900</v>
      </c>
      <c r="E138" s="98"/>
      <c r="F138" s="98">
        <f t="shared" si="86"/>
        <v>-1900</v>
      </c>
      <c r="H138" s="208"/>
      <c r="I138" s="208"/>
      <c r="J138" s="208"/>
      <c r="K138" s="208"/>
      <c r="L138" s="208"/>
      <c r="M138" s="209">
        <v>1</v>
      </c>
      <c r="N138" s="208"/>
      <c r="O138" s="300">
        <f t="shared" si="87"/>
        <v>1</v>
      </c>
      <c r="P138" s="156"/>
      <c r="Q138" s="98">
        <f t="shared" si="88"/>
        <v>0</v>
      </c>
      <c r="R138" s="98">
        <f t="shared" si="88"/>
        <v>0</v>
      </c>
      <c r="S138" s="98">
        <f t="shared" si="88"/>
        <v>0</v>
      </c>
      <c r="T138" s="98">
        <f t="shared" si="88"/>
        <v>0</v>
      </c>
      <c r="U138" s="98">
        <f t="shared" si="88"/>
        <v>0</v>
      </c>
      <c r="V138" s="98">
        <f t="shared" si="88"/>
        <v>-1900</v>
      </c>
      <c r="W138" s="98">
        <f t="shared" si="88"/>
        <v>0</v>
      </c>
      <c r="X138" s="98">
        <f t="shared" si="89"/>
        <v>-1900</v>
      </c>
      <c r="Y138" s="122">
        <f t="shared" si="90"/>
        <v>0</v>
      </c>
    </row>
    <row r="139" spans="1:25" x14ac:dyDescent="0.2">
      <c r="A139" s="88">
        <v>7790</v>
      </c>
      <c r="B139" s="91" t="s">
        <v>80</v>
      </c>
      <c r="C139" s="98">
        <f>VLOOKUP(A139,'1. Fibu-Saldenliste (original)'!A:C,3,FALSE)</f>
        <v>-17400</v>
      </c>
      <c r="E139" s="98"/>
      <c r="F139" s="98">
        <f t="shared" si="86"/>
        <v>-17400</v>
      </c>
      <c r="H139" s="208"/>
      <c r="I139" s="208"/>
      <c r="J139" s="208"/>
      <c r="K139" s="208"/>
      <c r="L139" s="208"/>
      <c r="M139" s="209">
        <v>1</v>
      </c>
      <c r="N139" s="208"/>
      <c r="O139" s="300">
        <f t="shared" si="87"/>
        <v>1</v>
      </c>
      <c r="P139" s="156"/>
      <c r="Q139" s="98">
        <f t="shared" si="88"/>
        <v>0</v>
      </c>
      <c r="R139" s="98">
        <f t="shared" si="88"/>
        <v>0</v>
      </c>
      <c r="S139" s="98">
        <f t="shared" si="88"/>
        <v>0</v>
      </c>
      <c r="T139" s="98">
        <f t="shared" si="88"/>
        <v>0</v>
      </c>
      <c r="U139" s="98">
        <f t="shared" si="88"/>
        <v>0</v>
      </c>
      <c r="V139" s="98">
        <f t="shared" si="88"/>
        <v>-17400</v>
      </c>
      <c r="W139" s="98">
        <f t="shared" si="88"/>
        <v>0</v>
      </c>
      <c r="X139" s="98">
        <f t="shared" si="89"/>
        <v>-17400</v>
      </c>
      <c r="Y139" s="122">
        <f t="shared" si="90"/>
        <v>0</v>
      </c>
    </row>
    <row r="140" spans="1:25" x14ac:dyDescent="0.2">
      <c r="C140" s="99">
        <f>SUM(C131:C139)</f>
        <v>-42400</v>
      </c>
      <c r="E140" s="99">
        <f>SUM(E131:E139)</f>
        <v>0</v>
      </c>
      <c r="F140" s="99">
        <f>SUM(F131:F139)</f>
        <v>-42400</v>
      </c>
      <c r="H140" s="208"/>
      <c r="I140" s="208"/>
      <c r="J140" s="208"/>
      <c r="K140" s="208"/>
      <c r="L140" s="208"/>
      <c r="M140" s="208"/>
      <c r="N140" s="208"/>
      <c r="Q140" s="98"/>
      <c r="R140" s="98"/>
      <c r="S140" s="98"/>
      <c r="T140" s="98"/>
      <c r="U140" s="98"/>
      <c r="V140" s="98"/>
      <c r="W140" s="98"/>
      <c r="X140" s="98"/>
      <c r="Y140" s="122"/>
    </row>
    <row r="141" spans="1:25" x14ac:dyDescent="0.2">
      <c r="B141" s="253" t="s">
        <v>90</v>
      </c>
      <c r="C141" s="100">
        <f>C140+C129+C121+C117+C114+C110+C107+C98+C91</f>
        <v>-237400</v>
      </c>
      <c r="E141" s="100">
        <f>E140+E129+E121+E117+E114+E110+E107+E98+E91</f>
        <v>-30700</v>
      </c>
      <c r="F141" s="100">
        <f>F140+F129+F121+F117+F114+F110+F107+F98+F91</f>
        <v>-268100</v>
      </c>
      <c r="H141" s="208"/>
      <c r="I141" s="208"/>
      <c r="J141" s="208"/>
      <c r="K141" s="208"/>
      <c r="L141" s="208"/>
      <c r="M141" s="208"/>
      <c r="N141" s="208"/>
      <c r="Q141" s="98"/>
      <c r="R141" s="98"/>
      <c r="S141" s="98"/>
      <c r="T141" s="98"/>
      <c r="U141" s="98"/>
      <c r="V141" s="98"/>
      <c r="W141" s="98"/>
      <c r="X141" s="98"/>
      <c r="Y141" s="122"/>
    </row>
    <row r="142" spans="1:25" x14ac:dyDescent="0.2">
      <c r="B142" s="93"/>
      <c r="C142" s="100"/>
      <c r="E142" s="100"/>
      <c r="F142" s="100"/>
      <c r="H142" s="208"/>
      <c r="I142" s="208"/>
      <c r="J142" s="208"/>
      <c r="K142" s="208"/>
      <c r="L142" s="208"/>
      <c r="M142" s="208"/>
      <c r="N142" s="208"/>
      <c r="Q142" s="98"/>
      <c r="R142" s="98"/>
      <c r="S142" s="98"/>
      <c r="T142" s="98"/>
      <c r="U142" s="98"/>
      <c r="V142" s="98"/>
      <c r="W142" s="98"/>
      <c r="X142" s="98"/>
      <c r="Y142" s="122"/>
    </row>
    <row r="143" spans="1:25" x14ac:dyDescent="0.2">
      <c r="B143" s="129" t="s">
        <v>91</v>
      </c>
      <c r="C143" s="100">
        <f>C141+C83+C78</f>
        <v>94200</v>
      </c>
      <c r="D143" s="126"/>
      <c r="E143" s="100">
        <f>E141+E83+E78</f>
        <v>-35000</v>
      </c>
      <c r="F143" s="100">
        <f>F141+F83+F78</f>
        <v>59200</v>
      </c>
      <c r="G143" s="126"/>
      <c r="H143" s="208"/>
      <c r="I143" s="208"/>
      <c r="J143" s="208"/>
      <c r="K143" s="208"/>
      <c r="L143" s="208"/>
      <c r="M143" s="208"/>
      <c r="N143" s="208"/>
      <c r="O143" s="301"/>
      <c r="P143" s="157"/>
      <c r="Q143" s="98"/>
      <c r="R143" s="98"/>
      <c r="S143" s="98"/>
      <c r="T143" s="98"/>
      <c r="U143" s="98"/>
      <c r="V143" s="98"/>
      <c r="W143" s="98"/>
      <c r="X143" s="98"/>
      <c r="Y143" s="122"/>
    </row>
    <row r="144" spans="1:25" x14ac:dyDescent="0.2">
      <c r="B144" s="114"/>
      <c r="C144" s="102"/>
      <c r="E144" s="102"/>
      <c r="F144" s="102"/>
      <c r="H144" s="208"/>
      <c r="I144" s="208"/>
      <c r="J144" s="208"/>
      <c r="K144" s="208"/>
      <c r="L144" s="208"/>
      <c r="M144" s="208"/>
      <c r="N144" s="208"/>
      <c r="Q144" s="98"/>
      <c r="R144" s="98"/>
      <c r="S144" s="98"/>
      <c r="T144" s="98"/>
      <c r="U144" s="98"/>
      <c r="V144" s="98"/>
      <c r="W144" s="98"/>
      <c r="X144" s="98"/>
      <c r="Y144" s="122"/>
    </row>
    <row r="145" spans="1:25" x14ac:dyDescent="0.2">
      <c r="B145" s="96" t="s">
        <v>92</v>
      </c>
      <c r="C145" s="98"/>
      <c r="E145" s="98"/>
      <c r="F145" s="98"/>
      <c r="H145" s="208"/>
      <c r="I145" s="208"/>
      <c r="J145" s="208"/>
      <c r="K145" s="208"/>
      <c r="L145" s="208"/>
      <c r="M145" s="208"/>
      <c r="N145" s="208"/>
      <c r="Q145" s="98"/>
      <c r="R145" s="98"/>
      <c r="S145" s="98"/>
      <c r="T145" s="98"/>
      <c r="U145" s="98"/>
      <c r="V145" s="98"/>
      <c r="W145" s="98"/>
      <c r="X145" s="98"/>
      <c r="Y145" s="122"/>
    </row>
    <row r="146" spans="1:25" x14ac:dyDescent="0.2">
      <c r="B146" s="93" t="s">
        <v>93</v>
      </c>
      <c r="C146" s="98"/>
      <c r="E146" s="98"/>
      <c r="F146" s="98"/>
      <c r="H146" s="208"/>
      <c r="I146" s="208"/>
      <c r="J146" s="208"/>
      <c r="K146" s="208"/>
      <c r="L146" s="208"/>
      <c r="M146" s="208"/>
      <c r="N146" s="208"/>
      <c r="Q146" s="98"/>
      <c r="R146" s="98"/>
      <c r="S146" s="98"/>
      <c r="T146" s="98"/>
      <c r="U146" s="98"/>
      <c r="V146" s="98"/>
      <c r="W146" s="98"/>
      <c r="X146" s="98"/>
      <c r="Y146" s="122"/>
    </row>
    <row r="147" spans="1:25" x14ac:dyDescent="0.2">
      <c r="A147" s="88">
        <v>8130</v>
      </c>
      <c r="B147" s="91" t="s">
        <v>94</v>
      </c>
      <c r="C147" s="98">
        <f>VLOOKUP(A147,'1. Fibu-Saldenliste (original)'!A:C,3,FALSE)</f>
        <v>1400</v>
      </c>
      <c r="E147" s="98"/>
      <c r="F147" s="98">
        <f t="shared" ref="F147" si="91">E147+C147</f>
        <v>1400</v>
      </c>
      <c r="H147" s="208"/>
      <c r="I147" s="208"/>
      <c r="J147" s="208"/>
      <c r="K147" s="208"/>
      <c r="L147" s="208"/>
      <c r="M147" s="208"/>
      <c r="N147" s="305">
        <v>1</v>
      </c>
      <c r="O147" s="300">
        <f>SUM(H147:N147)</f>
        <v>1</v>
      </c>
      <c r="P147" s="156"/>
      <c r="Q147" s="98">
        <f>$F147*H147</f>
        <v>0</v>
      </c>
      <c r="R147" s="98">
        <f t="shared" ref="R147:W147" si="92">$F147*I147</f>
        <v>0</v>
      </c>
      <c r="S147" s="98">
        <f t="shared" si="92"/>
        <v>0</v>
      </c>
      <c r="T147" s="98">
        <f t="shared" si="92"/>
        <v>0</v>
      </c>
      <c r="U147" s="98">
        <f t="shared" si="92"/>
        <v>0</v>
      </c>
      <c r="V147" s="98">
        <f t="shared" si="92"/>
        <v>0</v>
      </c>
      <c r="W147" s="98">
        <f t="shared" si="92"/>
        <v>1400</v>
      </c>
      <c r="X147" s="98">
        <f t="shared" ref="X147" si="93">SUM(Q147:W147)</f>
        <v>1400</v>
      </c>
      <c r="Y147" s="122">
        <f>X147-F147</f>
        <v>0</v>
      </c>
    </row>
    <row r="148" spans="1:25" x14ac:dyDescent="0.2">
      <c r="B148" s="93" t="s">
        <v>95</v>
      </c>
      <c r="C148" s="98"/>
      <c r="E148" s="98"/>
      <c r="F148" s="98"/>
      <c r="H148" s="208"/>
      <c r="I148" s="208"/>
      <c r="J148" s="208"/>
      <c r="K148" s="208"/>
      <c r="L148" s="208"/>
      <c r="M148" s="208"/>
      <c r="N148" s="208"/>
      <c r="Q148" s="98"/>
      <c r="R148" s="98"/>
      <c r="S148" s="98"/>
      <c r="T148" s="98"/>
      <c r="U148" s="98"/>
      <c r="V148" s="98"/>
      <c r="W148" s="98"/>
      <c r="X148" s="98"/>
      <c r="Y148" s="122"/>
    </row>
    <row r="149" spans="1:25" x14ac:dyDescent="0.2">
      <c r="A149" s="88">
        <v>8100</v>
      </c>
      <c r="B149" s="106" t="s">
        <v>392</v>
      </c>
      <c r="C149" s="98">
        <f>VLOOKUP(A149,'1. Fibu-Saldenliste (original)'!A:C,3,FALSE)</f>
        <v>100</v>
      </c>
      <c r="E149" s="98"/>
      <c r="F149" s="98">
        <f t="shared" ref="F149" si="94">E149+C149</f>
        <v>100</v>
      </c>
      <c r="H149" s="208"/>
      <c r="I149" s="208"/>
      <c r="J149" s="208"/>
      <c r="K149" s="208"/>
      <c r="L149" s="208"/>
      <c r="M149" s="208"/>
      <c r="N149" s="305">
        <v>1</v>
      </c>
      <c r="O149" s="300">
        <f>SUM(H149:N149)</f>
        <v>1</v>
      </c>
      <c r="P149" s="156"/>
      <c r="Q149" s="98">
        <f>$F149*H149</f>
        <v>0</v>
      </c>
      <c r="R149" s="98">
        <f t="shared" ref="R149:W149" si="95">$F149*I149</f>
        <v>0</v>
      </c>
      <c r="S149" s="98">
        <f t="shared" si="95"/>
        <v>0</v>
      </c>
      <c r="T149" s="98">
        <f t="shared" si="95"/>
        <v>0</v>
      </c>
      <c r="U149" s="98">
        <f t="shared" si="95"/>
        <v>0</v>
      </c>
      <c r="V149" s="98">
        <f t="shared" si="95"/>
        <v>0</v>
      </c>
      <c r="W149" s="98">
        <f t="shared" si="95"/>
        <v>100</v>
      </c>
      <c r="X149" s="98">
        <f t="shared" ref="X149" si="96">SUM(Q149:W149)</f>
        <v>100</v>
      </c>
      <c r="Y149" s="122">
        <f>X149-F149</f>
        <v>0</v>
      </c>
    </row>
    <row r="150" spans="1:25" x14ac:dyDescent="0.2">
      <c r="B150" s="93" t="s">
        <v>97</v>
      </c>
      <c r="C150" s="98"/>
      <c r="E150" s="98"/>
      <c r="F150" s="98"/>
      <c r="H150" s="208"/>
      <c r="I150" s="208"/>
      <c r="J150" s="208"/>
      <c r="K150" s="208"/>
      <c r="L150" s="208"/>
      <c r="M150" s="208"/>
      <c r="N150" s="208"/>
      <c r="Q150" s="98"/>
      <c r="R150" s="98"/>
      <c r="S150" s="98"/>
      <c r="T150" s="98"/>
      <c r="U150" s="98"/>
      <c r="V150" s="98"/>
      <c r="W150" s="98"/>
      <c r="X150" s="98"/>
      <c r="Y150" s="122"/>
    </row>
    <row r="151" spans="1:25" x14ac:dyDescent="0.2">
      <c r="A151" s="88">
        <v>8300</v>
      </c>
      <c r="B151" s="131" t="s">
        <v>393</v>
      </c>
      <c r="C151" s="98">
        <f>VLOOKUP(A151,'1. Fibu-Saldenliste (original)'!A:C,3,FALSE)</f>
        <v>-18700</v>
      </c>
      <c r="E151" s="104">
        <f>-'3.a. kalk. Kosten u. Umsatz'!F68</f>
        <v>-17600</v>
      </c>
      <c r="F151" s="98">
        <f>E151+C151</f>
        <v>-36300</v>
      </c>
      <c r="H151" s="208"/>
      <c r="I151" s="208"/>
      <c r="J151" s="208"/>
      <c r="K151" s="208"/>
      <c r="L151" s="208"/>
      <c r="M151" s="209">
        <v>1</v>
      </c>
      <c r="N151" s="208"/>
      <c r="O151" s="300">
        <f>SUM(H151:N151)</f>
        <v>1</v>
      </c>
      <c r="P151" s="156"/>
      <c r="Q151" s="98">
        <f>$F151*H151</f>
        <v>0</v>
      </c>
      <c r="R151" s="98">
        <f t="shared" ref="R151:W151" si="97">$F151*I151</f>
        <v>0</v>
      </c>
      <c r="S151" s="98">
        <f t="shared" si="97"/>
        <v>0</v>
      </c>
      <c r="T151" s="98">
        <f t="shared" si="97"/>
        <v>0</v>
      </c>
      <c r="U151" s="98">
        <f t="shared" si="97"/>
        <v>0</v>
      </c>
      <c r="V151" s="98">
        <f t="shared" si="97"/>
        <v>-36300</v>
      </c>
      <c r="W151" s="98">
        <f t="shared" si="97"/>
        <v>0</v>
      </c>
      <c r="X151" s="98">
        <f t="shared" ref="X151" si="98">SUM(Q151:W151)</f>
        <v>-36300</v>
      </c>
      <c r="Y151" s="122">
        <f>X151-F151</f>
        <v>0</v>
      </c>
    </row>
    <row r="152" spans="1:25" x14ac:dyDescent="0.2">
      <c r="B152" s="91"/>
      <c r="C152" s="98"/>
      <c r="E152" s="98"/>
      <c r="F152" s="98"/>
      <c r="H152" s="208"/>
      <c r="I152" s="208"/>
      <c r="J152" s="208"/>
      <c r="K152" s="208"/>
      <c r="L152" s="208"/>
      <c r="M152" s="208"/>
      <c r="N152" s="208"/>
      <c r="Q152" s="98"/>
      <c r="R152" s="98"/>
      <c r="S152" s="98"/>
      <c r="T152" s="98"/>
      <c r="U152" s="98"/>
      <c r="V152" s="98"/>
      <c r="W152" s="98"/>
      <c r="X152" s="98"/>
      <c r="Y152" s="122"/>
    </row>
    <row r="153" spans="1:25" x14ac:dyDescent="0.2">
      <c r="B153" s="129" t="s">
        <v>255</v>
      </c>
      <c r="C153" s="100">
        <f t="shared" ref="C153" si="99">C147+C149+C151</f>
        <v>-17200</v>
      </c>
      <c r="D153" s="126"/>
      <c r="E153" s="100">
        <f t="shared" ref="E153:F153" si="100">E147+E149+E151</f>
        <v>-17600</v>
      </c>
      <c r="F153" s="100">
        <f t="shared" si="100"/>
        <v>-34800</v>
      </c>
      <c r="G153" s="126"/>
      <c r="H153" s="208"/>
      <c r="I153" s="208"/>
      <c r="J153" s="208"/>
      <c r="K153" s="208"/>
      <c r="L153" s="208"/>
      <c r="M153" s="208"/>
      <c r="N153" s="208"/>
      <c r="O153" s="301"/>
      <c r="P153" s="157"/>
      <c r="Q153" s="98"/>
      <c r="R153" s="98"/>
      <c r="S153" s="98"/>
      <c r="T153" s="98"/>
      <c r="U153" s="98"/>
      <c r="V153" s="98"/>
      <c r="W153" s="98"/>
      <c r="X153" s="98"/>
      <c r="Y153" s="122"/>
    </row>
    <row r="154" spans="1:25" x14ac:dyDescent="0.2">
      <c r="B154" s="114"/>
      <c r="C154" s="100"/>
      <c r="E154" s="100"/>
      <c r="F154" s="100"/>
      <c r="H154" s="208"/>
      <c r="I154" s="208"/>
      <c r="J154" s="208"/>
      <c r="K154" s="208"/>
      <c r="L154" s="208"/>
      <c r="M154" s="208"/>
      <c r="N154" s="208"/>
      <c r="Q154" s="98"/>
      <c r="R154" s="98"/>
      <c r="S154" s="98"/>
      <c r="T154" s="98"/>
      <c r="U154" s="98"/>
      <c r="V154" s="98"/>
      <c r="W154" s="98"/>
      <c r="X154" s="98"/>
      <c r="Y154" s="122"/>
    </row>
    <row r="155" spans="1:25" x14ac:dyDescent="0.2">
      <c r="B155" s="129" t="s">
        <v>253</v>
      </c>
      <c r="C155" s="100">
        <f t="shared" ref="C155" si="101">C143+C153</f>
        <v>77000</v>
      </c>
      <c r="D155" s="126"/>
      <c r="E155" s="100">
        <f t="shared" ref="E155:F155" si="102">E143+E153</f>
        <v>-52600</v>
      </c>
      <c r="F155" s="100">
        <f t="shared" si="102"/>
        <v>24400</v>
      </c>
      <c r="G155" s="126"/>
      <c r="H155" s="208"/>
      <c r="I155" s="208"/>
      <c r="J155" s="208"/>
      <c r="K155" s="208"/>
      <c r="L155" s="208"/>
      <c r="M155" s="208"/>
      <c r="N155" s="208"/>
      <c r="O155" s="301"/>
      <c r="P155" s="157"/>
      <c r="Q155" s="98"/>
      <c r="R155" s="98"/>
      <c r="S155" s="98"/>
      <c r="T155" s="98"/>
      <c r="U155" s="98"/>
      <c r="V155" s="98"/>
      <c r="W155" s="98"/>
      <c r="X155" s="98"/>
      <c r="Y155" s="122"/>
    </row>
    <row r="156" spans="1:25" x14ac:dyDescent="0.2">
      <c r="B156" s="114"/>
      <c r="C156" s="102"/>
      <c r="E156" s="102"/>
      <c r="F156" s="102"/>
      <c r="H156" s="208"/>
      <c r="I156" s="208"/>
      <c r="J156" s="208"/>
      <c r="K156" s="208"/>
      <c r="L156" s="208"/>
      <c r="M156" s="208"/>
      <c r="N156" s="208"/>
      <c r="Q156" s="98"/>
      <c r="R156" s="98"/>
      <c r="S156" s="98"/>
      <c r="T156" s="98"/>
      <c r="U156" s="98"/>
      <c r="V156" s="98"/>
      <c r="W156" s="98"/>
      <c r="X156" s="98"/>
      <c r="Y156" s="122"/>
    </row>
    <row r="157" spans="1:25" x14ac:dyDescent="0.2">
      <c r="B157" s="93" t="s">
        <v>250</v>
      </c>
      <c r="C157" s="98"/>
      <c r="E157" s="98"/>
      <c r="F157" s="98"/>
      <c r="H157" s="208"/>
      <c r="I157" s="208"/>
      <c r="J157" s="208"/>
      <c r="K157" s="208"/>
      <c r="L157" s="208"/>
      <c r="M157" s="208"/>
      <c r="N157" s="208"/>
      <c r="Q157" s="98"/>
      <c r="R157" s="98"/>
      <c r="S157" s="98"/>
      <c r="T157" s="98"/>
      <c r="U157" s="98"/>
      <c r="V157" s="98"/>
      <c r="W157" s="98"/>
      <c r="X157" s="98"/>
      <c r="Y157" s="122"/>
    </row>
    <row r="158" spans="1:25" x14ac:dyDescent="0.2">
      <c r="A158" s="88">
        <v>8560</v>
      </c>
      <c r="B158" s="106" t="s">
        <v>251</v>
      </c>
      <c r="C158" s="98">
        <f>VLOOKUP(A158,'1. Fibu-Saldenliste (original)'!A:C,3,FALSE)</f>
        <v>-10500</v>
      </c>
      <c r="E158" s="98"/>
      <c r="F158" s="98">
        <f t="shared" ref="F158:F159" si="103">E158+C158</f>
        <v>-10500</v>
      </c>
      <c r="H158" s="208"/>
      <c r="I158" s="208"/>
      <c r="J158" s="208"/>
      <c r="K158" s="208"/>
      <c r="L158" s="208"/>
      <c r="M158" s="208"/>
      <c r="N158" s="209">
        <v>1</v>
      </c>
      <c r="O158" s="300">
        <f>SUM(H158:N158)</f>
        <v>1</v>
      </c>
      <c r="P158" s="156"/>
      <c r="Q158" s="98">
        <f>$F158*H158</f>
        <v>0</v>
      </c>
      <c r="R158" s="98">
        <f t="shared" ref="R158:W159" si="104">$F158*I158</f>
        <v>0</v>
      </c>
      <c r="S158" s="98">
        <f t="shared" si="104"/>
        <v>0</v>
      </c>
      <c r="T158" s="98">
        <f t="shared" si="104"/>
        <v>0</v>
      </c>
      <c r="U158" s="98">
        <f t="shared" si="104"/>
        <v>0</v>
      </c>
      <c r="V158" s="98">
        <f t="shared" si="104"/>
        <v>0</v>
      </c>
      <c r="W158" s="98">
        <f t="shared" si="104"/>
        <v>-10500</v>
      </c>
      <c r="X158" s="98">
        <f t="shared" ref="X158:X159" si="105">SUM(Q158:W158)</f>
        <v>-10500</v>
      </c>
      <c r="Y158" s="122">
        <f t="shared" ref="Y158:Y159" si="106">X158-F158</f>
        <v>0</v>
      </c>
    </row>
    <row r="159" spans="1:25" x14ac:dyDescent="0.2">
      <c r="A159" s="88">
        <v>8570</v>
      </c>
      <c r="B159" s="106" t="s">
        <v>252</v>
      </c>
      <c r="C159" s="98">
        <f>VLOOKUP(A159,'1. Fibu-Saldenliste (original)'!A:C,3,FALSE)</f>
        <v>-32300</v>
      </c>
      <c r="E159" s="98"/>
      <c r="F159" s="98">
        <f t="shared" si="103"/>
        <v>-32300</v>
      </c>
      <c r="H159" s="208"/>
      <c r="I159" s="208"/>
      <c r="J159" s="208"/>
      <c r="K159" s="208"/>
      <c r="L159" s="208"/>
      <c r="M159" s="208"/>
      <c r="N159" s="209">
        <v>1</v>
      </c>
      <c r="O159" s="300">
        <f>SUM(H159:N159)</f>
        <v>1</v>
      </c>
      <c r="P159" s="156"/>
      <c r="Q159" s="98">
        <f>$F159*H159</f>
        <v>0</v>
      </c>
      <c r="R159" s="98">
        <f t="shared" si="104"/>
        <v>0</v>
      </c>
      <c r="S159" s="98">
        <f t="shared" si="104"/>
        <v>0</v>
      </c>
      <c r="T159" s="98">
        <f t="shared" si="104"/>
        <v>0</v>
      </c>
      <c r="U159" s="98">
        <f t="shared" si="104"/>
        <v>0</v>
      </c>
      <c r="V159" s="98">
        <f t="shared" si="104"/>
        <v>0</v>
      </c>
      <c r="W159" s="98">
        <f t="shared" si="104"/>
        <v>-32300</v>
      </c>
      <c r="X159" s="98">
        <f t="shared" si="105"/>
        <v>-32300</v>
      </c>
      <c r="Y159" s="122">
        <f t="shared" si="106"/>
        <v>0</v>
      </c>
    </row>
    <row r="160" spans="1:25" x14ac:dyDescent="0.2">
      <c r="B160" s="253" t="s">
        <v>240</v>
      </c>
      <c r="C160" s="99">
        <f>SUM(C158:C159)</f>
        <v>-42800</v>
      </c>
      <c r="E160" s="99">
        <f>SUM(E158:E159)</f>
        <v>0</v>
      </c>
      <c r="F160" s="99">
        <f>SUM(F158:F159)</f>
        <v>-42800</v>
      </c>
      <c r="H160" s="208"/>
      <c r="I160" s="208"/>
      <c r="J160" s="208"/>
      <c r="K160" s="208"/>
      <c r="L160" s="208"/>
      <c r="M160" s="208"/>
      <c r="N160" s="208"/>
      <c r="Q160" s="98"/>
      <c r="R160" s="98"/>
      <c r="S160" s="98"/>
      <c r="T160" s="98"/>
      <c r="U160" s="98"/>
      <c r="V160" s="98"/>
      <c r="W160" s="98"/>
      <c r="X160" s="98"/>
      <c r="Y160" s="122"/>
    </row>
    <row r="161" spans="2:25" x14ac:dyDescent="0.2">
      <c r="B161" s="93"/>
      <c r="C161" s="130"/>
      <c r="E161" s="130"/>
      <c r="F161" s="130"/>
      <c r="H161" s="208"/>
      <c r="I161" s="208"/>
      <c r="J161" s="208"/>
      <c r="K161" s="208"/>
      <c r="L161" s="208"/>
      <c r="M161" s="208"/>
      <c r="N161" s="208"/>
      <c r="Q161" s="98"/>
      <c r="R161" s="98"/>
      <c r="S161" s="98"/>
      <c r="T161" s="98"/>
      <c r="U161" s="98"/>
      <c r="V161" s="98"/>
      <c r="W161" s="98"/>
      <c r="X161" s="98"/>
      <c r="Y161" s="122"/>
    </row>
    <row r="162" spans="2:25" ht="13.5" thickBot="1" x14ac:dyDescent="0.25">
      <c r="B162" s="129" t="s">
        <v>254</v>
      </c>
      <c r="C162" s="110">
        <f>C155+C160</f>
        <v>34200</v>
      </c>
      <c r="D162" s="126"/>
      <c r="E162" s="110">
        <f>E155+E160</f>
        <v>-52600</v>
      </c>
      <c r="F162" s="110">
        <f>F155+F160</f>
        <v>-18400</v>
      </c>
      <c r="G162" s="126"/>
      <c r="H162" s="208"/>
      <c r="I162" s="208"/>
      <c r="J162" s="208"/>
      <c r="K162" s="208"/>
      <c r="L162" s="208"/>
      <c r="M162" s="208"/>
      <c r="N162" s="208"/>
      <c r="O162" s="301"/>
      <c r="P162" s="157"/>
      <c r="Q162" s="110">
        <f t="shared" ref="Q162:X162" si="107">SUM(Q4:Q161)</f>
        <v>1741600</v>
      </c>
      <c r="R162" s="110">
        <f t="shared" si="107"/>
        <v>-816740</v>
      </c>
      <c r="S162" s="110">
        <f t="shared" si="107"/>
        <v>-12470</v>
      </c>
      <c r="T162" s="110">
        <f t="shared" si="107"/>
        <v>-429200</v>
      </c>
      <c r="U162" s="110">
        <f t="shared" si="107"/>
        <v>-186840</v>
      </c>
      <c r="V162" s="110">
        <f t="shared" si="107"/>
        <v>-294550</v>
      </c>
      <c r="W162" s="110">
        <f t="shared" si="107"/>
        <v>-20200</v>
      </c>
      <c r="X162" s="110">
        <f t="shared" si="107"/>
        <v>-18400</v>
      </c>
      <c r="Y162" s="122">
        <f>X162-F162</f>
        <v>0</v>
      </c>
    </row>
    <row r="163" spans="2:25" ht="13.5" thickTop="1" x14ac:dyDescent="0.2">
      <c r="C163" s="122">
        <f>C162-'1. Fibu-Saldenliste (original)'!C82</f>
        <v>0</v>
      </c>
      <c r="E163" s="122">
        <f>E162-F163</f>
        <v>-52600</v>
      </c>
      <c r="F163" s="122">
        <f>F162-'3. Ergänzg. um kalk. Kosten BÜB'!F162</f>
        <v>0</v>
      </c>
      <c r="X163" s="98"/>
      <c r="Y163" s="122">
        <f>X162-F162</f>
        <v>0</v>
      </c>
    </row>
    <row r="164" spans="2:25" x14ac:dyDescent="0.2">
      <c r="O164" s="155"/>
      <c r="P164" s="155"/>
      <c r="Q164" s="155"/>
      <c r="R164" s="155"/>
      <c r="S164" s="155"/>
      <c r="T164" s="155"/>
      <c r="U164" s="155"/>
      <c r="V164" s="155"/>
    </row>
    <row r="168" spans="2:25" x14ac:dyDescent="0.2">
      <c r="H168" s="375" t="s">
        <v>416</v>
      </c>
    </row>
    <row r="169" spans="2:25" x14ac:dyDescent="0.2">
      <c r="H169" s="374" t="s">
        <v>417</v>
      </c>
    </row>
    <row r="170" spans="2:25" x14ac:dyDescent="0.2">
      <c r="H170" s="374" t="s">
        <v>418</v>
      </c>
    </row>
    <row r="171" spans="2:25" x14ac:dyDescent="0.2">
      <c r="H171" s="374" t="s">
        <v>419</v>
      </c>
    </row>
    <row r="172" spans="2:25" x14ac:dyDescent="0.2">
      <c r="H172" s="374" t="s">
        <v>476</v>
      </c>
    </row>
  </sheetData>
  <mergeCells count="1">
    <mergeCell ref="H1:N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3"/>
  <sheetViews>
    <sheetView zoomScaleNormal="100" workbookViewId="0"/>
  </sheetViews>
  <sheetFormatPr baseColWidth="10" defaultRowHeight="12.75" outlineLevelCol="1" x14ac:dyDescent="0.2"/>
  <cols>
    <col min="1" max="1" width="70.28515625" style="306" customWidth="1"/>
    <col min="2" max="8" width="11.42578125" style="91" hidden="1" customWidth="1" outlineLevel="1"/>
    <col min="9" max="9" width="11.42578125" style="91" collapsed="1"/>
    <col min="10" max="16384" width="11.42578125" style="91"/>
  </cols>
  <sheetData>
    <row r="1" spans="1:8" ht="18" x14ac:dyDescent="0.2">
      <c r="A1" s="259" t="s">
        <v>105</v>
      </c>
    </row>
    <row r="4" spans="1:8" ht="31.5" customHeight="1" x14ac:dyDescent="0.2">
      <c r="A4" s="368" t="s">
        <v>485</v>
      </c>
    </row>
    <row r="5" spans="1:8" ht="80.25" customHeight="1" x14ac:dyDescent="0.2">
      <c r="A5" s="368" t="s">
        <v>507</v>
      </c>
    </row>
    <row r="6" spans="1:8" ht="32.25" customHeight="1" x14ac:dyDescent="0.2">
      <c r="A6" s="368" t="s">
        <v>460</v>
      </c>
    </row>
    <row r="7" spans="1:8" ht="23.25" customHeight="1" x14ac:dyDescent="0.2">
      <c r="A7" s="368" t="s">
        <v>461</v>
      </c>
    </row>
    <row r="8" spans="1:8" ht="30.75" customHeight="1" x14ac:dyDescent="0.2">
      <c r="A8" s="368" t="s">
        <v>462</v>
      </c>
    </row>
    <row r="9" spans="1:8" ht="30.75" customHeight="1" x14ac:dyDescent="0.2">
      <c r="A9" s="368" t="s">
        <v>463</v>
      </c>
    </row>
    <row r="10" spans="1:8" ht="30.75" customHeight="1" x14ac:dyDescent="0.2">
      <c r="A10" s="368" t="s">
        <v>464</v>
      </c>
    </row>
    <row r="11" spans="1:8" ht="44.25" customHeight="1" x14ac:dyDescent="0.2">
      <c r="A11" s="368" t="s">
        <v>465</v>
      </c>
    </row>
    <row r="12" spans="1:8" ht="44.25" customHeight="1" x14ac:dyDescent="0.2">
      <c r="A12" s="368" t="s">
        <v>466</v>
      </c>
    </row>
    <row r="13" spans="1:8" ht="24.75" customHeight="1" x14ac:dyDescent="0.2">
      <c r="A13" s="368" t="s">
        <v>486</v>
      </c>
    </row>
    <row r="14" spans="1:8" ht="23.25" customHeight="1" x14ac:dyDescent="0.2">
      <c r="A14" s="368" t="s">
        <v>467</v>
      </c>
      <c r="B14" s="310" t="s">
        <v>395</v>
      </c>
    </row>
    <row r="15" spans="1:8" ht="23.25" customHeight="1" x14ac:dyDescent="0.2">
      <c r="A15" s="368" t="s">
        <v>470</v>
      </c>
      <c r="E15" s="307" t="s">
        <v>192</v>
      </c>
      <c r="F15" s="307" t="s">
        <v>194</v>
      </c>
      <c r="G15" s="307" t="s">
        <v>288</v>
      </c>
    </row>
    <row r="16" spans="1:8" ht="33.75" customHeight="1" x14ac:dyDescent="0.2">
      <c r="A16" s="368" t="s">
        <v>468</v>
      </c>
      <c r="D16" s="308" t="s">
        <v>394</v>
      </c>
      <c r="E16" s="120">
        <f>'4. BAB-Ableitung'!S81</f>
        <v>-700</v>
      </c>
      <c r="F16" s="120">
        <f>'4. BAB-Ableitung'!U81</f>
        <v>-61000</v>
      </c>
      <c r="G16" s="120">
        <f>'4. BAB-Ableitung'!V81</f>
        <v>-10200</v>
      </c>
      <c r="H16" s="120">
        <f>SUM(E16:G16)</f>
        <v>-71900</v>
      </c>
    </row>
    <row r="17" spans="1:8" ht="34.5" customHeight="1" x14ac:dyDescent="0.2">
      <c r="A17" s="368" t="s">
        <v>469</v>
      </c>
      <c r="B17" s="98">
        <f>'4. BAB-Ableitung'!F116</f>
        <v>-18800</v>
      </c>
      <c r="C17" s="98">
        <v>-7200</v>
      </c>
      <c r="D17" s="98">
        <f>B17-C17</f>
        <v>-11600</v>
      </c>
      <c r="E17" s="98">
        <f>ROUND($D$17/$H$16*E16,-1)</f>
        <v>-110</v>
      </c>
      <c r="F17" s="98">
        <f>ROUND($D$17/$H$16*F16,-1)</f>
        <v>-9840</v>
      </c>
      <c r="G17" s="98">
        <f>ROUND($D$17/$H$16*G16,-1)</f>
        <v>-1650</v>
      </c>
      <c r="H17" s="98">
        <f>SUM(E17:G17)+C17</f>
        <v>-18800</v>
      </c>
    </row>
    <row r="18" spans="1:8" ht="43.5" customHeight="1" x14ac:dyDescent="0.2">
      <c r="A18" s="368" t="s">
        <v>471</v>
      </c>
    </row>
    <row r="23" spans="1:8" ht="23.25" customHeight="1" x14ac:dyDescent="0.2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11"/>
  <sheetViews>
    <sheetView zoomScaleNormal="100" workbookViewId="0">
      <pane xSplit="3" ySplit="3" topLeftCell="P161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2.75" outlineLevelRow="1" outlineLevelCol="2" x14ac:dyDescent="0.2"/>
  <cols>
    <col min="1" max="1" width="7.7109375" style="88" customWidth="1"/>
    <col min="2" max="2" width="47.7109375" style="92" bestFit="1" customWidth="1"/>
    <col min="3" max="3" width="14.5703125" style="95" hidden="1" customWidth="1" outlineLevel="2"/>
    <col min="4" max="4" width="4.7109375" style="91" hidden="1" customWidth="1" outlineLevel="2"/>
    <col min="5" max="5" width="14.5703125" style="95" hidden="1" customWidth="1" outlineLevel="2"/>
    <col min="6" max="6" width="14.5703125" style="95" hidden="1" customWidth="1" outlineLevel="1" collapsed="1"/>
    <col min="7" max="7" width="4.7109375" style="91" hidden="1" customWidth="1" outlineLevel="1"/>
    <col min="8" max="14" width="11.42578125" style="155" hidden="1" customWidth="1" outlineLevel="1"/>
    <col min="15" max="15" width="4.7109375" style="94" hidden="1" customWidth="1" outlineLevel="2"/>
    <col min="16" max="16" width="4.7109375" style="94" customWidth="1" collapsed="1"/>
    <col min="17" max="24" width="11.42578125" style="91"/>
    <col min="25" max="25" width="5.140625" style="91" bestFit="1" customWidth="1"/>
    <col min="26" max="16384" width="11.42578125" style="91"/>
  </cols>
  <sheetData>
    <row r="1" spans="1:25" ht="18" x14ac:dyDescent="0.2">
      <c r="A1" s="259" t="s">
        <v>400</v>
      </c>
      <c r="B1" s="81"/>
      <c r="C1" s="81"/>
      <c r="E1" s="81"/>
      <c r="F1" s="81" t="s">
        <v>290</v>
      </c>
      <c r="H1" s="402" t="s">
        <v>298</v>
      </c>
      <c r="I1" s="402"/>
      <c r="J1" s="402"/>
      <c r="K1" s="402"/>
      <c r="L1" s="402"/>
      <c r="M1" s="402"/>
      <c r="N1" s="402"/>
    </row>
    <row r="2" spans="1:25" x14ac:dyDescent="0.2">
      <c r="A2" s="260"/>
      <c r="B2" s="354" t="s">
        <v>489</v>
      </c>
    </row>
    <row r="3" spans="1:25" ht="15.75" x14ac:dyDescent="0.2">
      <c r="A3" s="261" t="s">
        <v>242</v>
      </c>
      <c r="B3" s="80"/>
      <c r="C3" s="80" t="s">
        <v>202</v>
      </c>
      <c r="E3" s="80" t="s">
        <v>202</v>
      </c>
      <c r="F3" s="80" t="s">
        <v>202</v>
      </c>
      <c r="H3" s="154" t="s">
        <v>286</v>
      </c>
      <c r="I3" s="154" t="s">
        <v>184</v>
      </c>
      <c r="J3" s="154" t="s">
        <v>185</v>
      </c>
      <c r="K3" s="154" t="s">
        <v>186</v>
      </c>
      <c r="L3" s="154" t="s">
        <v>187</v>
      </c>
      <c r="M3" s="154" t="s">
        <v>188</v>
      </c>
      <c r="N3" s="154" t="s">
        <v>189</v>
      </c>
      <c r="Q3" s="229" t="s">
        <v>287</v>
      </c>
      <c r="R3" s="230" t="s">
        <v>191</v>
      </c>
      <c r="S3" s="230" t="s">
        <v>192</v>
      </c>
      <c r="T3" s="230" t="s">
        <v>193</v>
      </c>
      <c r="U3" s="230" t="s">
        <v>194</v>
      </c>
      <c r="V3" s="230" t="s">
        <v>288</v>
      </c>
      <c r="W3" s="230" t="s">
        <v>195</v>
      </c>
      <c r="X3" s="231" t="s">
        <v>177</v>
      </c>
    </row>
    <row r="4" spans="1:25" x14ac:dyDescent="0.2">
      <c r="C4" s="91"/>
      <c r="E4" s="91"/>
      <c r="F4" s="91"/>
      <c r="H4" s="208"/>
      <c r="I4" s="208"/>
      <c r="J4" s="208"/>
      <c r="K4" s="208"/>
      <c r="L4" s="208"/>
      <c r="M4" s="208"/>
      <c r="N4" s="208"/>
    </row>
    <row r="5" spans="1:25" x14ac:dyDescent="0.2">
      <c r="B5" s="96" t="s">
        <v>9</v>
      </c>
      <c r="C5" s="98"/>
      <c r="E5" s="98"/>
      <c r="F5" s="98"/>
      <c r="H5" s="208"/>
      <c r="I5" s="208"/>
      <c r="J5" s="208"/>
      <c r="K5" s="208"/>
      <c r="L5" s="208"/>
      <c r="M5" s="208"/>
      <c r="N5" s="208"/>
    </row>
    <row r="6" spans="1:25" x14ac:dyDescent="0.2">
      <c r="B6" s="93" t="s">
        <v>10</v>
      </c>
      <c r="C6" s="98"/>
      <c r="E6" s="98"/>
      <c r="F6" s="98"/>
      <c r="H6" s="208"/>
      <c r="I6" s="208"/>
      <c r="J6" s="208"/>
      <c r="K6" s="208"/>
      <c r="L6" s="208"/>
      <c r="M6" s="208"/>
      <c r="N6" s="208"/>
    </row>
    <row r="7" spans="1:25" x14ac:dyDescent="0.2">
      <c r="A7" s="88">
        <v>4000</v>
      </c>
      <c r="B7" s="106" t="s">
        <v>407</v>
      </c>
      <c r="C7" s="98">
        <f>VLOOKUP(A7,'1. Fibu-Saldenliste (original)'!A:C,3,FALSE)</f>
        <v>1689400</v>
      </c>
      <c r="E7" s="104">
        <f>-E8</f>
        <v>-144000</v>
      </c>
      <c r="F7" s="98">
        <f>E7+C7</f>
        <v>1545400</v>
      </c>
      <c r="H7" s="209">
        <v>1</v>
      </c>
      <c r="I7" s="208"/>
      <c r="J7" s="208"/>
      <c r="K7" s="208"/>
      <c r="L7" s="208"/>
      <c r="M7" s="208"/>
      <c r="N7" s="208"/>
      <c r="O7" s="156">
        <f>SUM(H7:N7)</f>
        <v>1</v>
      </c>
      <c r="P7" s="156"/>
      <c r="Q7" s="98">
        <f t="shared" ref="Q7:W9" si="0">$F7*H7</f>
        <v>1545400</v>
      </c>
      <c r="R7" s="98">
        <f t="shared" si="0"/>
        <v>0</v>
      </c>
      <c r="S7" s="98">
        <f t="shared" si="0"/>
        <v>0</v>
      </c>
      <c r="T7" s="98">
        <f t="shared" si="0"/>
        <v>0</v>
      </c>
      <c r="U7" s="98">
        <f t="shared" si="0"/>
        <v>0</v>
      </c>
      <c r="V7" s="98">
        <f t="shared" si="0"/>
        <v>0</v>
      </c>
      <c r="W7" s="98">
        <f t="shared" si="0"/>
        <v>0</v>
      </c>
      <c r="X7" s="98">
        <f t="shared" ref="X7:X9" si="1">SUM(Q7:W7)</f>
        <v>1545400</v>
      </c>
      <c r="Y7" s="122">
        <f t="shared" ref="Y7:Y9" si="2">X7-F7</f>
        <v>0</v>
      </c>
    </row>
    <row r="8" spans="1:25" x14ac:dyDescent="0.2">
      <c r="B8" s="251" t="s">
        <v>374</v>
      </c>
      <c r="C8" s="98"/>
      <c r="E8" s="104">
        <f>'3.a. kalk. Kosten u. Umsatz'!F99</f>
        <v>144000</v>
      </c>
      <c r="F8" s="98">
        <f>E8+C8</f>
        <v>144000</v>
      </c>
      <c r="H8" s="209">
        <v>1</v>
      </c>
      <c r="I8" s="208"/>
      <c r="J8" s="208"/>
      <c r="K8" s="208"/>
      <c r="L8" s="208"/>
      <c r="M8" s="208"/>
      <c r="N8" s="208"/>
      <c r="O8" s="156">
        <f>SUM(H8:N8)</f>
        <v>1</v>
      </c>
      <c r="P8" s="156"/>
      <c r="Q8" s="98">
        <f t="shared" ref="Q8" si="3">$F8*H8</f>
        <v>144000</v>
      </c>
      <c r="R8" s="98">
        <f t="shared" ref="R8" si="4">$F8*I8</f>
        <v>0</v>
      </c>
      <c r="S8" s="98">
        <f t="shared" ref="S8" si="5">$F8*J8</f>
        <v>0</v>
      </c>
      <c r="T8" s="98">
        <f t="shared" ref="T8" si="6">$F8*K8</f>
        <v>0</v>
      </c>
      <c r="U8" s="98">
        <f t="shared" ref="U8" si="7">$F8*L8</f>
        <v>0</v>
      </c>
      <c r="V8" s="98">
        <f t="shared" ref="V8" si="8">$F8*M8</f>
        <v>0</v>
      </c>
      <c r="W8" s="98">
        <f t="shared" ref="W8" si="9">$F8*N8</f>
        <v>0</v>
      </c>
      <c r="X8" s="98">
        <f t="shared" ref="X8" si="10">SUM(Q8:W8)</f>
        <v>144000</v>
      </c>
      <c r="Y8" s="122">
        <f t="shared" ref="Y8" si="11">X8-F8</f>
        <v>0</v>
      </c>
    </row>
    <row r="9" spans="1:25" x14ac:dyDescent="0.2">
      <c r="A9" s="88">
        <v>4050</v>
      </c>
      <c r="B9" s="91" t="s">
        <v>7</v>
      </c>
      <c r="C9" s="98">
        <f>VLOOKUP(A9,'1. Fibu-Saldenliste (original)'!A:C,3,FALSE)</f>
        <v>85600</v>
      </c>
      <c r="E9" s="98"/>
      <c r="F9" s="98">
        <f>E9+C9</f>
        <v>85600</v>
      </c>
      <c r="H9" s="209">
        <v>1</v>
      </c>
      <c r="I9" s="208"/>
      <c r="J9" s="208"/>
      <c r="K9" s="208"/>
      <c r="L9" s="208"/>
      <c r="M9" s="208"/>
      <c r="N9" s="208"/>
      <c r="O9" s="156">
        <f>SUM(H9:N9)</f>
        <v>1</v>
      </c>
      <c r="P9" s="156"/>
      <c r="Q9" s="98">
        <f t="shared" si="0"/>
        <v>85600</v>
      </c>
      <c r="R9" s="98">
        <f t="shared" si="0"/>
        <v>0</v>
      </c>
      <c r="S9" s="98">
        <f t="shared" si="0"/>
        <v>0</v>
      </c>
      <c r="T9" s="98">
        <f t="shared" si="0"/>
        <v>0</v>
      </c>
      <c r="U9" s="98">
        <f t="shared" si="0"/>
        <v>0</v>
      </c>
      <c r="V9" s="98">
        <f t="shared" si="0"/>
        <v>0</v>
      </c>
      <c r="W9" s="98">
        <f t="shared" si="0"/>
        <v>0</v>
      </c>
      <c r="X9" s="98">
        <f t="shared" si="1"/>
        <v>85600</v>
      </c>
      <c r="Y9" s="122">
        <f t="shared" si="2"/>
        <v>0</v>
      </c>
    </row>
    <row r="10" spans="1:25" x14ac:dyDescent="0.2">
      <c r="B10" s="253" t="s">
        <v>174</v>
      </c>
      <c r="C10" s="99">
        <f>SUM(C7:C9)</f>
        <v>1775000</v>
      </c>
      <c r="E10" s="99">
        <f>SUM(E7:E9)</f>
        <v>0</v>
      </c>
      <c r="F10" s="99">
        <f>SUM(F7:F9)</f>
        <v>1775000</v>
      </c>
      <c r="H10" s="208"/>
      <c r="I10" s="208"/>
      <c r="J10" s="208"/>
      <c r="K10" s="208"/>
      <c r="L10" s="208"/>
      <c r="M10" s="208"/>
      <c r="N10" s="208"/>
      <c r="Q10" s="98"/>
      <c r="R10" s="98"/>
      <c r="S10" s="98"/>
      <c r="T10" s="98"/>
      <c r="U10" s="98"/>
      <c r="V10" s="98"/>
      <c r="W10" s="98"/>
      <c r="X10" s="98"/>
      <c r="Y10" s="122"/>
    </row>
    <row r="11" spans="1:25" x14ac:dyDescent="0.2">
      <c r="B11" s="93"/>
      <c r="C11" s="109"/>
      <c r="E11" s="109"/>
      <c r="F11" s="109"/>
      <c r="H11" s="208"/>
      <c r="I11" s="208"/>
      <c r="J11" s="208"/>
      <c r="K11" s="208"/>
      <c r="L11" s="208"/>
      <c r="M11" s="208"/>
      <c r="N11" s="208"/>
      <c r="Q11" s="98"/>
      <c r="R11" s="98"/>
      <c r="S11" s="98"/>
      <c r="T11" s="98"/>
      <c r="U11" s="98"/>
      <c r="V11" s="98"/>
      <c r="W11" s="98"/>
      <c r="X11" s="98"/>
      <c r="Y11" s="122"/>
    </row>
    <row r="12" spans="1:25" x14ac:dyDescent="0.2">
      <c r="B12" s="93" t="s">
        <v>11</v>
      </c>
      <c r="C12" s="98"/>
      <c r="E12" s="98"/>
      <c r="F12" s="98"/>
      <c r="H12" s="208"/>
      <c r="I12" s="208"/>
      <c r="J12" s="208"/>
      <c r="K12" s="208"/>
      <c r="L12" s="208"/>
      <c r="M12" s="208"/>
      <c r="N12" s="208"/>
      <c r="Q12" s="98"/>
      <c r="R12" s="98"/>
      <c r="S12" s="98"/>
      <c r="T12" s="98"/>
      <c r="U12" s="98"/>
      <c r="V12" s="98"/>
      <c r="W12" s="98"/>
      <c r="X12" s="98"/>
      <c r="Y12" s="122"/>
    </row>
    <row r="13" spans="1:25" x14ac:dyDescent="0.2">
      <c r="A13" s="88">
        <v>4400</v>
      </c>
      <c r="B13" s="91" t="s">
        <v>8</v>
      </c>
      <c r="C13" s="98">
        <f>VLOOKUP(A13,'1. Fibu-Saldenliste (original)'!A:C,3,FALSE)</f>
        <v>-3300</v>
      </c>
      <c r="E13" s="98"/>
      <c r="F13" s="98">
        <f>E13+C13</f>
        <v>-3300</v>
      </c>
      <c r="H13" s="209">
        <v>1</v>
      </c>
      <c r="I13" s="208"/>
      <c r="J13" s="208"/>
      <c r="K13" s="208"/>
      <c r="L13" s="208"/>
      <c r="M13" s="208"/>
      <c r="N13" s="208"/>
      <c r="O13" s="156">
        <f>SUM(H13:N13)</f>
        <v>1</v>
      </c>
      <c r="P13" s="156"/>
      <c r="Q13" s="98">
        <f>$F13*H13</f>
        <v>-3300</v>
      </c>
      <c r="R13" s="98">
        <f t="shared" ref="R13:W13" si="12">$F13*I13</f>
        <v>0</v>
      </c>
      <c r="S13" s="98">
        <f t="shared" si="12"/>
        <v>0</v>
      </c>
      <c r="T13" s="98">
        <f t="shared" si="12"/>
        <v>0</v>
      </c>
      <c r="U13" s="98">
        <f t="shared" si="12"/>
        <v>0</v>
      </c>
      <c r="V13" s="98">
        <f t="shared" si="12"/>
        <v>0</v>
      </c>
      <c r="W13" s="98">
        <f t="shared" si="12"/>
        <v>0</v>
      </c>
      <c r="X13" s="98">
        <f t="shared" ref="X13" si="13">SUM(Q13:W13)</f>
        <v>-3300</v>
      </c>
      <c r="Y13" s="122">
        <f>X13-F13</f>
        <v>0</v>
      </c>
    </row>
    <row r="14" spans="1:25" x14ac:dyDescent="0.2">
      <c r="B14" s="253" t="s">
        <v>226</v>
      </c>
      <c r="C14" s="99">
        <f>C13</f>
        <v>-3300</v>
      </c>
      <c r="E14" s="99">
        <f>E13</f>
        <v>0</v>
      </c>
      <c r="F14" s="99">
        <f>F13</f>
        <v>-3300</v>
      </c>
      <c r="H14" s="208"/>
      <c r="I14" s="208"/>
      <c r="J14" s="208"/>
      <c r="K14" s="208"/>
      <c r="L14" s="208"/>
      <c r="M14" s="208"/>
      <c r="N14" s="208"/>
      <c r="Q14" s="98"/>
      <c r="R14" s="98"/>
      <c r="S14" s="98"/>
      <c r="T14" s="98"/>
      <c r="U14" s="98"/>
      <c r="V14" s="98"/>
      <c r="W14" s="98"/>
      <c r="X14" s="98"/>
      <c r="Y14" s="122"/>
    </row>
    <row r="15" spans="1:25" x14ac:dyDescent="0.2">
      <c r="B15" s="93"/>
      <c r="C15" s="99"/>
      <c r="E15" s="99"/>
      <c r="F15" s="99"/>
      <c r="H15" s="208"/>
      <c r="I15" s="208"/>
      <c r="J15" s="208"/>
      <c r="K15" s="208"/>
      <c r="L15" s="208"/>
      <c r="M15" s="208"/>
      <c r="N15" s="208"/>
      <c r="Q15" s="98"/>
      <c r="R15" s="98"/>
      <c r="S15" s="98"/>
      <c r="T15" s="98"/>
      <c r="U15" s="98"/>
      <c r="V15" s="98"/>
      <c r="W15" s="98"/>
      <c r="X15" s="98"/>
      <c r="Y15" s="122"/>
    </row>
    <row r="16" spans="1:25" x14ac:dyDescent="0.2">
      <c r="B16" s="129" t="s">
        <v>245</v>
      </c>
      <c r="C16" s="100">
        <f>C10+C14</f>
        <v>1771700</v>
      </c>
      <c r="D16" s="126"/>
      <c r="E16" s="100">
        <f>E10+E14</f>
        <v>0</v>
      </c>
      <c r="F16" s="100">
        <f>F10+F14</f>
        <v>1771700</v>
      </c>
      <c r="G16" s="126"/>
      <c r="H16" s="208"/>
      <c r="I16" s="208"/>
      <c r="J16" s="208"/>
      <c r="K16" s="208"/>
      <c r="L16" s="208"/>
      <c r="M16" s="208"/>
      <c r="N16" s="208"/>
      <c r="O16" s="157"/>
      <c r="P16" s="157"/>
      <c r="Q16" s="98"/>
      <c r="R16" s="98"/>
      <c r="S16" s="98"/>
      <c r="T16" s="98"/>
      <c r="U16" s="98"/>
      <c r="V16" s="98"/>
      <c r="W16" s="98"/>
      <c r="X16" s="98"/>
      <c r="Y16" s="122"/>
    </row>
    <row r="17" spans="1:25" x14ac:dyDescent="0.2">
      <c r="B17" s="93"/>
      <c r="C17" s="102"/>
      <c r="E17" s="102"/>
      <c r="F17" s="102"/>
      <c r="H17" s="208"/>
      <c r="I17" s="208"/>
      <c r="J17" s="208"/>
      <c r="K17" s="208"/>
      <c r="L17" s="208"/>
      <c r="M17" s="208"/>
      <c r="N17" s="208"/>
      <c r="Q17" s="98"/>
      <c r="R17" s="98"/>
      <c r="S17" s="98"/>
      <c r="T17" s="98"/>
      <c r="U17" s="98"/>
      <c r="V17" s="98"/>
      <c r="W17" s="98"/>
      <c r="X17" s="98"/>
      <c r="Y17" s="122"/>
    </row>
    <row r="18" spans="1:25" x14ac:dyDescent="0.2">
      <c r="B18" s="96" t="s">
        <v>13</v>
      </c>
      <c r="C18" s="101"/>
      <c r="E18" s="101"/>
      <c r="F18" s="101"/>
      <c r="H18" s="208"/>
      <c r="I18" s="208"/>
      <c r="J18" s="208"/>
      <c r="K18" s="208"/>
      <c r="L18" s="208"/>
      <c r="M18" s="208"/>
      <c r="N18" s="208"/>
      <c r="Q18" s="98"/>
      <c r="R18" s="98"/>
      <c r="S18" s="98"/>
      <c r="T18" s="98"/>
      <c r="U18" s="98"/>
      <c r="V18" s="98"/>
      <c r="W18" s="98"/>
      <c r="X18" s="98"/>
      <c r="Y18" s="122"/>
    </row>
    <row r="19" spans="1:25" x14ac:dyDescent="0.2">
      <c r="A19" s="88">
        <v>4540</v>
      </c>
      <c r="B19" s="91" t="s">
        <v>16</v>
      </c>
      <c r="C19" s="98">
        <f>VLOOKUP(A19,'1. Fibu-Saldenliste (original)'!A:C,3,FALSE)</f>
        <v>-30100</v>
      </c>
      <c r="E19" s="98"/>
      <c r="F19" s="98">
        <f>E19+C19</f>
        <v>-30100</v>
      </c>
      <c r="H19" s="209">
        <v>1</v>
      </c>
      <c r="I19" s="208"/>
      <c r="J19" s="208"/>
      <c r="K19" s="208"/>
      <c r="L19" s="208"/>
      <c r="M19" s="208"/>
      <c r="N19" s="208"/>
      <c r="O19" s="156">
        <f>SUM(H19:N19)</f>
        <v>1</v>
      </c>
      <c r="P19" s="156"/>
      <c r="Q19" s="98">
        <f t="shared" ref="Q19:W19" si="14">$F19*H19</f>
        <v>-30100</v>
      </c>
      <c r="R19" s="98">
        <f t="shared" si="14"/>
        <v>0</v>
      </c>
      <c r="S19" s="98">
        <f t="shared" si="14"/>
        <v>0</v>
      </c>
      <c r="T19" s="98">
        <f t="shared" si="14"/>
        <v>0</v>
      </c>
      <c r="U19" s="98">
        <f t="shared" si="14"/>
        <v>0</v>
      </c>
      <c r="V19" s="98">
        <f t="shared" si="14"/>
        <v>0</v>
      </c>
      <c r="W19" s="98">
        <f t="shared" si="14"/>
        <v>0</v>
      </c>
      <c r="X19" s="98">
        <f t="shared" ref="X19" si="15">SUM(Q19:W19)</f>
        <v>-30100</v>
      </c>
      <c r="Y19" s="122">
        <f t="shared" ref="Y19" si="16">X19-F19</f>
        <v>0</v>
      </c>
    </row>
    <row r="20" spans="1:25" x14ac:dyDescent="0.2">
      <c r="B20" s="253" t="s">
        <v>227</v>
      </c>
      <c r="C20" s="99">
        <f>SUM(C19:C19)</f>
        <v>-30100</v>
      </c>
      <c r="E20" s="99">
        <f>SUM(E19:E19)</f>
        <v>0</v>
      </c>
      <c r="F20" s="99">
        <f>SUM(F19:F19)</f>
        <v>-30100</v>
      </c>
      <c r="H20" s="208"/>
      <c r="I20" s="208"/>
      <c r="J20" s="208"/>
      <c r="K20" s="208"/>
      <c r="L20" s="208"/>
      <c r="M20" s="208"/>
      <c r="N20" s="208"/>
      <c r="Q20" s="98"/>
      <c r="R20" s="98"/>
      <c r="S20" s="98"/>
      <c r="T20" s="98"/>
      <c r="U20" s="98"/>
      <c r="V20" s="98"/>
      <c r="W20" s="98"/>
      <c r="X20" s="98"/>
      <c r="Y20" s="122"/>
    </row>
    <row r="21" spans="1:25" x14ac:dyDescent="0.2">
      <c r="B21" s="93"/>
      <c r="C21" s="99"/>
      <c r="E21" s="99"/>
      <c r="F21" s="99"/>
      <c r="H21" s="208"/>
      <c r="I21" s="208"/>
      <c r="J21" s="208"/>
      <c r="K21" s="208"/>
      <c r="L21" s="208"/>
      <c r="M21" s="208"/>
      <c r="N21" s="208"/>
      <c r="Q21" s="98"/>
      <c r="R21" s="98"/>
      <c r="S21" s="98"/>
      <c r="T21" s="98"/>
      <c r="U21" s="98"/>
      <c r="V21" s="98"/>
      <c r="W21" s="98"/>
      <c r="X21" s="98"/>
      <c r="Y21" s="122"/>
    </row>
    <row r="22" spans="1:25" x14ac:dyDescent="0.2">
      <c r="B22" s="129" t="s">
        <v>246</v>
      </c>
      <c r="C22" s="100">
        <f>C20+C16</f>
        <v>1741600</v>
      </c>
      <c r="D22" s="126"/>
      <c r="E22" s="100">
        <f>E20+E16</f>
        <v>0</v>
      </c>
      <c r="F22" s="100">
        <f>F20+F16</f>
        <v>1741600</v>
      </c>
      <c r="G22" s="126"/>
      <c r="H22" s="208"/>
      <c r="I22" s="208"/>
      <c r="J22" s="208"/>
      <c r="K22" s="208"/>
      <c r="L22" s="208"/>
      <c r="M22" s="208"/>
      <c r="N22" s="208"/>
      <c r="O22" s="157"/>
      <c r="P22" s="157"/>
      <c r="Q22" s="98"/>
      <c r="R22" s="98"/>
      <c r="S22" s="98"/>
      <c r="T22" s="98"/>
      <c r="U22" s="98"/>
      <c r="V22" s="98"/>
      <c r="W22" s="98"/>
      <c r="X22" s="98"/>
      <c r="Y22" s="122"/>
    </row>
    <row r="23" spans="1:25" x14ac:dyDescent="0.2">
      <c r="B23" s="93"/>
      <c r="C23" s="102"/>
      <c r="E23" s="102"/>
      <c r="F23" s="102"/>
      <c r="H23" s="208"/>
      <c r="I23" s="208"/>
      <c r="J23" s="208"/>
      <c r="K23" s="208"/>
      <c r="L23" s="208"/>
      <c r="M23" s="208"/>
      <c r="N23" s="208"/>
      <c r="Q23" s="98"/>
      <c r="R23" s="98"/>
      <c r="S23" s="98"/>
      <c r="T23" s="98"/>
      <c r="U23" s="98"/>
      <c r="V23" s="98"/>
      <c r="W23" s="98"/>
      <c r="X23" s="98"/>
      <c r="Y23" s="122"/>
    </row>
    <row r="24" spans="1:25" x14ac:dyDescent="0.2">
      <c r="B24" s="96" t="s">
        <v>244</v>
      </c>
      <c r="C24" s="98"/>
      <c r="E24" s="98"/>
      <c r="F24" s="98"/>
      <c r="H24" s="208"/>
      <c r="I24" s="208"/>
      <c r="J24" s="208"/>
      <c r="K24" s="208"/>
      <c r="L24" s="208"/>
      <c r="M24" s="208"/>
      <c r="N24" s="208"/>
      <c r="Q24" s="98"/>
      <c r="R24" s="98"/>
      <c r="S24" s="98"/>
      <c r="T24" s="98"/>
      <c r="U24" s="98"/>
      <c r="V24" s="98"/>
      <c r="W24" s="98"/>
      <c r="X24" s="98"/>
      <c r="Y24" s="122"/>
    </row>
    <row r="25" spans="1:25" x14ac:dyDescent="0.2">
      <c r="B25" s="93" t="s">
        <v>24</v>
      </c>
      <c r="C25" s="98"/>
      <c r="E25" s="98"/>
      <c r="F25" s="98"/>
      <c r="H25" s="208"/>
      <c r="I25" s="208"/>
      <c r="J25" s="208"/>
      <c r="K25" s="208"/>
      <c r="L25" s="208"/>
      <c r="M25" s="208"/>
      <c r="N25" s="208"/>
      <c r="Q25" s="98"/>
      <c r="R25" s="98"/>
      <c r="S25" s="98"/>
      <c r="T25" s="98"/>
      <c r="U25" s="98"/>
      <c r="V25" s="98"/>
      <c r="W25" s="98"/>
      <c r="X25" s="98"/>
      <c r="Y25" s="122"/>
    </row>
    <row r="26" spans="1:25" x14ac:dyDescent="0.2">
      <c r="A26" s="88">
        <v>5000</v>
      </c>
      <c r="B26" s="91" t="s">
        <v>3</v>
      </c>
      <c r="C26" s="98">
        <f>VLOOKUP(A26,'1. Fibu-Saldenliste (original)'!A:C,3,FALSE)</f>
        <v>-113000</v>
      </c>
      <c r="E26" s="98"/>
      <c r="F26" s="98">
        <f t="shared" ref="F26:F31" si="17">E26+C26</f>
        <v>-113000</v>
      </c>
      <c r="H26" s="208"/>
      <c r="I26" s="209">
        <v>0.8</v>
      </c>
      <c r="J26" s="210">
        <f>1-I26</f>
        <v>0.19999999999999996</v>
      </c>
      <c r="K26" s="208"/>
      <c r="L26" s="208"/>
      <c r="M26" s="208"/>
      <c r="N26" s="208"/>
      <c r="O26" s="156">
        <f t="shared" ref="O26:O31" si="18">SUM(H26:N26)</f>
        <v>1</v>
      </c>
      <c r="P26" s="156"/>
      <c r="Q26" s="98">
        <f t="shared" ref="Q26:W31" si="19">$F26*H26</f>
        <v>0</v>
      </c>
      <c r="R26" s="98">
        <f t="shared" si="19"/>
        <v>-90400</v>
      </c>
      <c r="S26" s="98">
        <f t="shared" si="19"/>
        <v>-22599.999999999996</v>
      </c>
      <c r="T26" s="98">
        <f t="shared" si="19"/>
        <v>0</v>
      </c>
      <c r="U26" s="98">
        <f t="shared" si="19"/>
        <v>0</v>
      </c>
      <c r="V26" s="98">
        <f t="shared" si="19"/>
        <v>0</v>
      </c>
      <c r="W26" s="98">
        <f t="shared" si="19"/>
        <v>0</v>
      </c>
      <c r="X26" s="98">
        <f t="shared" ref="X26:X31" si="20">SUM(Q26:W26)</f>
        <v>-113000</v>
      </c>
      <c r="Y26" s="122">
        <f t="shared" ref="Y26:Y31" si="21">X26-F26</f>
        <v>0</v>
      </c>
    </row>
    <row r="27" spans="1:25" x14ac:dyDescent="0.2">
      <c r="A27" s="88">
        <v>4520</v>
      </c>
      <c r="B27" s="91" t="s">
        <v>15</v>
      </c>
      <c r="C27" s="98">
        <f>VLOOKUP(A27,'1. Fibu-Saldenliste (original)'!A:C,3,FALSE)</f>
        <v>-5700</v>
      </c>
      <c r="E27" s="98"/>
      <c r="F27" s="98">
        <f t="shared" si="17"/>
        <v>-5700</v>
      </c>
      <c r="H27" s="208"/>
      <c r="I27" s="209">
        <v>1</v>
      </c>
      <c r="J27" s="208"/>
      <c r="K27" s="208"/>
      <c r="L27" s="208"/>
      <c r="M27" s="208"/>
      <c r="N27" s="208"/>
      <c r="O27" s="156">
        <f t="shared" si="18"/>
        <v>1</v>
      </c>
      <c r="P27" s="156"/>
      <c r="Q27" s="98">
        <f t="shared" si="19"/>
        <v>0</v>
      </c>
      <c r="R27" s="98">
        <f t="shared" si="19"/>
        <v>-5700</v>
      </c>
      <c r="S27" s="98">
        <f t="shared" si="19"/>
        <v>0</v>
      </c>
      <c r="T27" s="98">
        <f t="shared" si="19"/>
        <v>0</v>
      </c>
      <c r="U27" s="98">
        <f t="shared" si="19"/>
        <v>0</v>
      </c>
      <c r="V27" s="98">
        <f t="shared" si="19"/>
        <v>0</v>
      </c>
      <c r="W27" s="98">
        <f t="shared" si="19"/>
        <v>0</v>
      </c>
      <c r="X27" s="98">
        <f>SUM(Q27:W27)</f>
        <v>-5700</v>
      </c>
      <c r="Y27" s="122">
        <f>X27-F27</f>
        <v>0</v>
      </c>
    </row>
    <row r="28" spans="1:25" x14ac:dyDescent="0.2">
      <c r="A28" s="88">
        <v>5100</v>
      </c>
      <c r="B28" s="91" t="s">
        <v>25</v>
      </c>
      <c r="C28" s="98">
        <f>VLOOKUP(A28,'1. Fibu-Saldenliste (original)'!A:C,3,FALSE)</f>
        <v>-27800</v>
      </c>
      <c r="E28" s="98"/>
      <c r="F28" s="98">
        <f t="shared" si="17"/>
        <v>-27800</v>
      </c>
      <c r="H28" s="208"/>
      <c r="I28" s="209">
        <v>1</v>
      </c>
      <c r="J28" s="211"/>
      <c r="K28" s="208"/>
      <c r="L28" s="208"/>
      <c r="M28" s="208"/>
      <c r="N28" s="208"/>
      <c r="O28" s="156">
        <f t="shared" si="18"/>
        <v>1</v>
      </c>
      <c r="P28" s="156"/>
      <c r="Q28" s="98">
        <f t="shared" si="19"/>
        <v>0</v>
      </c>
      <c r="R28" s="98">
        <f t="shared" si="19"/>
        <v>-27800</v>
      </c>
      <c r="S28" s="98">
        <f t="shared" si="19"/>
        <v>0</v>
      </c>
      <c r="T28" s="98">
        <f t="shared" si="19"/>
        <v>0</v>
      </c>
      <c r="U28" s="98">
        <f t="shared" si="19"/>
        <v>0</v>
      </c>
      <c r="V28" s="98">
        <f t="shared" si="19"/>
        <v>0</v>
      </c>
      <c r="W28" s="98">
        <f t="shared" si="19"/>
        <v>0</v>
      </c>
      <c r="X28" s="98">
        <f t="shared" si="20"/>
        <v>-27800</v>
      </c>
      <c r="Y28" s="122">
        <f t="shared" si="21"/>
        <v>0</v>
      </c>
    </row>
    <row r="29" spans="1:25" x14ac:dyDescent="0.2">
      <c r="A29" s="88">
        <v>5200</v>
      </c>
      <c r="B29" s="91" t="s">
        <v>26</v>
      </c>
      <c r="C29" s="98">
        <f>VLOOKUP(A29,'1. Fibu-Saldenliste (original)'!A:C,3,FALSE)</f>
        <v>-665400</v>
      </c>
      <c r="E29" s="98"/>
      <c r="F29" s="98">
        <f t="shared" si="17"/>
        <v>-665400</v>
      </c>
      <c r="H29" s="208"/>
      <c r="I29" s="209">
        <v>1</v>
      </c>
      <c r="J29" s="211"/>
      <c r="K29" s="208"/>
      <c r="L29" s="208"/>
      <c r="M29" s="208"/>
      <c r="N29" s="208"/>
      <c r="O29" s="156">
        <f t="shared" si="18"/>
        <v>1</v>
      </c>
      <c r="P29" s="156"/>
      <c r="Q29" s="98">
        <f t="shared" si="19"/>
        <v>0</v>
      </c>
      <c r="R29" s="98">
        <f t="shared" si="19"/>
        <v>-665400</v>
      </c>
      <c r="S29" s="98">
        <f t="shared" si="19"/>
        <v>0</v>
      </c>
      <c r="T29" s="98">
        <f t="shared" si="19"/>
        <v>0</v>
      </c>
      <c r="U29" s="98">
        <f t="shared" si="19"/>
        <v>0</v>
      </c>
      <c r="V29" s="98">
        <f t="shared" si="19"/>
        <v>0</v>
      </c>
      <c r="W29" s="98">
        <f t="shared" si="19"/>
        <v>0</v>
      </c>
      <c r="X29" s="98">
        <f t="shared" si="20"/>
        <v>-665400</v>
      </c>
      <c r="Y29" s="122">
        <f t="shared" si="21"/>
        <v>0</v>
      </c>
    </row>
    <row r="30" spans="1:25" x14ac:dyDescent="0.2">
      <c r="A30" s="88">
        <v>4500</v>
      </c>
      <c r="B30" s="91" t="s">
        <v>14</v>
      </c>
      <c r="C30" s="98">
        <f>VLOOKUP(A30,'1. Fibu-Saldenliste (original)'!A:C,3,FALSE)</f>
        <v>9100</v>
      </c>
      <c r="E30" s="98"/>
      <c r="F30" s="98">
        <f t="shared" si="17"/>
        <v>9100</v>
      </c>
      <c r="H30" s="208"/>
      <c r="I30" s="209">
        <v>1</v>
      </c>
      <c r="J30" s="208"/>
      <c r="K30" s="208"/>
      <c r="L30" s="208"/>
      <c r="M30" s="208"/>
      <c r="N30" s="208"/>
      <c r="O30" s="156">
        <f t="shared" si="18"/>
        <v>1</v>
      </c>
      <c r="P30" s="156"/>
      <c r="Q30" s="98">
        <f t="shared" si="19"/>
        <v>0</v>
      </c>
      <c r="R30" s="98">
        <f t="shared" si="19"/>
        <v>9100</v>
      </c>
      <c r="S30" s="98">
        <f t="shared" si="19"/>
        <v>0</v>
      </c>
      <c r="T30" s="98">
        <f t="shared" si="19"/>
        <v>0</v>
      </c>
      <c r="U30" s="98">
        <f t="shared" si="19"/>
        <v>0</v>
      </c>
      <c r="V30" s="98">
        <f t="shared" si="19"/>
        <v>0</v>
      </c>
      <c r="W30" s="98">
        <f t="shared" si="19"/>
        <v>0</v>
      </c>
      <c r="X30" s="98">
        <f>SUM(Q30:W30)</f>
        <v>9100</v>
      </c>
      <c r="Y30" s="122">
        <f>X30-F30</f>
        <v>0</v>
      </c>
    </row>
    <row r="31" spans="1:25" x14ac:dyDescent="0.2">
      <c r="A31" s="88">
        <v>5250</v>
      </c>
      <c r="B31" s="91" t="s">
        <v>27</v>
      </c>
      <c r="C31" s="98">
        <f>VLOOKUP(A31,'1. Fibu-Saldenliste (original)'!A:C,3,FALSE)</f>
        <v>-2100</v>
      </c>
      <c r="E31" s="98"/>
      <c r="F31" s="98">
        <f t="shared" si="17"/>
        <v>-2100</v>
      </c>
      <c r="H31" s="208"/>
      <c r="I31" s="211"/>
      <c r="J31" s="210">
        <v>1</v>
      </c>
      <c r="K31" s="208"/>
      <c r="L31" s="208"/>
      <c r="M31" s="208"/>
      <c r="N31" s="208"/>
      <c r="O31" s="156">
        <f t="shared" si="18"/>
        <v>1</v>
      </c>
      <c r="P31" s="156"/>
      <c r="Q31" s="98">
        <f t="shared" si="19"/>
        <v>0</v>
      </c>
      <c r="R31" s="98">
        <f t="shared" si="19"/>
        <v>0</v>
      </c>
      <c r="S31" s="98">
        <f t="shared" si="19"/>
        <v>-2100</v>
      </c>
      <c r="T31" s="98">
        <f t="shared" si="19"/>
        <v>0</v>
      </c>
      <c r="U31" s="98">
        <f t="shared" si="19"/>
        <v>0</v>
      </c>
      <c r="V31" s="98">
        <f t="shared" si="19"/>
        <v>0</v>
      </c>
      <c r="W31" s="98">
        <f t="shared" si="19"/>
        <v>0</v>
      </c>
      <c r="X31" s="98">
        <f t="shared" si="20"/>
        <v>-2100</v>
      </c>
      <c r="Y31" s="122">
        <f t="shared" si="21"/>
        <v>0</v>
      </c>
    </row>
    <row r="32" spans="1:25" x14ac:dyDescent="0.2">
      <c r="B32" s="253" t="s">
        <v>28</v>
      </c>
      <c r="C32" s="100">
        <f>SUM(C26:C31)</f>
        <v>-804900</v>
      </c>
      <c r="E32" s="100">
        <f>SUM(E26:E31)</f>
        <v>0</v>
      </c>
      <c r="F32" s="100">
        <f>SUM(F26:F31)</f>
        <v>-804900</v>
      </c>
      <c r="H32" s="208"/>
      <c r="I32" s="208"/>
      <c r="J32" s="208"/>
      <c r="K32" s="208"/>
      <c r="L32" s="208"/>
      <c r="M32" s="208"/>
      <c r="N32" s="208"/>
      <c r="Q32" s="98"/>
      <c r="R32" s="98"/>
      <c r="S32" s="98"/>
      <c r="T32" s="98"/>
      <c r="U32" s="98"/>
      <c r="V32" s="98"/>
      <c r="W32" s="98"/>
      <c r="X32" s="98"/>
      <c r="Y32" s="122"/>
    </row>
    <row r="33" spans="1:25" x14ac:dyDescent="0.2">
      <c r="B33" s="93"/>
      <c r="C33" s="100"/>
      <c r="E33" s="100"/>
      <c r="F33" s="100"/>
      <c r="H33" s="208"/>
      <c r="I33" s="208"/>
      <c r="J33" s="208"/>
      <c r="K33" s="208"/>
      <c r="L33" s="208"/>
      <c r="M33" s="208"/>
      <c r="N33" s="208"/>
      <c r="Q33" s="98"/>
      <c r="R33" s="98"/>
      <c r="S33" s="98"/>
      <c r="T33" s="98"/>
      <c r="U33" s="98"/>
      <c r="V33" s="98"/>
      <c r="W33" s="98"/>
      <c r="X33" s="98"/>
      <c r="Y33" s="122"/>
    </row>
    <row r="34" spans="1:25" x14ac:dyDescent="0.2">
      <c r="B34" s="129" t="s">
        <v>228</v>
      </c>
      <c r="C34" s="100">
        <f>C32+C22</f>
        <v>936700</v>
      </c>
      <c r="D34" s="126"/>
      <c r="E34" s="100">
        <f>E32+E22</f>
        <v>0</v>
      </c>
      <c r="F34" s="100">
        <f>F32+F22</f>
        <v>936700</v>
      </c>
      <c r="G34" s="126"/>
      <c r="H34" s="208"/>
      <c r="I34" s="208"/>
      <c r="J34" s="208"/>
      <c r="K34" s="208"/>
      <c r="L34" s="208"/>
      <c r="M34" s="208"/>
      <c r="N34" s="208"/>
      <c r="O34" s="157"/>
      <c r="P34" s="157"/>
      <c r="Q34" s="98"/>
      <c r="R34" s="98"/>
      <c r="S34" s="98"/>
      <c r="T34" s="98"/>
      <c r="U34" s="98"/>
      <c r="V34" s="98"/>
      <c r="W34" s="98"/>
      <c r="X34" s="98"/>
      <c r="Y34" s="122"/>
    </row>
    <row r="35" spans="1:25" x14ac:dyDescent="0.2">
      <c r="C35" s="102"/>
      <c r="E35" s="102"/>
      <c r="F35" s="102"/>
      <c r="H35" s="208"/>
      <c r="I35" s="208"/>
      <c r="J35" s="208"/>
      <c r="K35" s="208"/>
      <c r="L35" s="208"/>
      <c r="M35" s="208"/>
      <c r="N35" s="208"/>
      <c r="Q35" s="98"/>
      <c r="R35" s="98"/>
      <c r="S35" s="98"/>
      <c r="T35" s="98"/>
      <c r="U35" s="98"/>
      <c r="V35" s="98"/>
      <c r="W35" s="98"/>
      <c r="X35" s="98"/>
      <c r="Y35" s="122"/>
    </row>
    <row r="36" spans="1:25" x14ac:dyDescent="0.2">
      <c r="B36" s="96" t="s">
        <v>247</v>
      </c>
      <c r="C36" s="98"/>
      <c r="E36" s="98"/>
      <c r="F36" s="98"/>
      <c r="H36" s="208"/>
      <c r="I36" s="208"/>
      <c r="J36" s="208"/>
      <c r="K36" s="208"/>
      <c r="L36" s="208"/>
      <c r="M36" s="208"/>
      <c r="N36" s="208"/>
      <c r="Q36" s="98"/>
      <c r="R36" s="98"/>
      <c r="S36" s="98"/>
      <c r="T36" s="98"/>
      <c r="U36" s="98"/>
      <c r="V36" s="98"/>
      <c r="W36" s="98"/>
      <c r="X36" s="98"/>
      <c r="Y36" s="122"/>
    </row>
    <row r="37" spans="1:25" x14ac:dyDescent="0.2">
      <c r="B37" s="93" t="s">
        <v>249</v>
      </c>
      <c r="C37" s="98"/>
      <c r="E37" s="98"/>
      <c r="F37" s="98"/>
      <c r="H37" s="208"/>
      <c r="I37" s="208"/>
      <c r="J37" s="208"/>
      <c r="K37" s="208"/>
      <c r="L37" s="208"/>
      <c r="M37" s="208"/>
      <c r="N37" s="208"/>
      <c r="Q37" s="98"/>
      <c r="R37" s="98"/>
      <c r="S37" s="98"/>
      <c r="T37" s="98"/>
      <c r="U37" s="98"/>
      <c r="V37" s="98"/>
      <c r="W37" s="98"/>
      <c r="X37" s="98"/>
      <c r="Y37" s="122"/>
    </row>
    <row r="38" spans="1:25" x14ac:dyDescent="0.2">
      <c r="A38" s="88">
        <v>6000</v>
      </c>
      <c r="B38" s="91" t="s">
        <v>30</v>
      </c>
      <c r="C38" s="98">
        <f>VLOOKUP(A38,'1. Fibu-Saldenliste (original)'!A:C,3,FALSE)</f>
        <v>-281000</v>
      </c>
      <c r="E38" s="98"/>
      <c r="F38" s="98">
        <f>E38+C38</f>
        <v>-281000</v>
      </c>
      <c r="H38" s="208"/>
      <c r="I38" s="208"/>
      <c r="J38" s="208"/>
      <c r="K38" s="208"/>
      <c r="L38" s="208"/>
      <c r="M38" s="208"/>
      <c r="N38" s="208"/>
      <c r="O38" s="156"/>
      <c r="P38" s="156"/>
      <c r="Q38" s="98"/>
      <c r="R38" s="98"/>
      <c r="S38" s="98"/>
      <c r="T38" s="98"/>
      <c r="U38" s="98"/>
      <c r="V38" s="98"/>
      <c r="W38" s="98"/>
      <c r="X38" s="98"/>
      <c r="Y38" s="122"/>
    </row>
    <row r="39" spans="1:25" x14ac:dyDescent="0.2">
      <c r="A39" s="88">
        <v>6010</v>
      </c>
      <c r="B39" s="106" t="s">
        <v>274</v>
      </c>
      <c r="C39" s="98">
        <f>VLOOKUP(A39,'1. Fibu-Saldenliste (original)'!A:C,3,FALSE)</f>
        <v>-46800</v>
      </c>
      <c r="E39" s="98"/>
      <c r="F39" s="98">
        <f>E39+C39</f>
        <v>-46800</v>
      </c>
      <c r="H39" s="208"/>
      <c r="I39" s="208"/>
      <c r="J39" s="208"/>
      <c r="K39" s="208"/>
      <c r="L39" s="208"/>
      <c r="M39" s="208"/>
      <c r="N39" s="208"/>
      <c r="O39" s="156"/>
      <c r="P39" s="156"/>
      <c r="Q39" s="98"/>
      <c r="R39" s="98"/>
      <c r="S39" s="98"/>
      <c r="T39" s="98"/>
      <c r="U39" s="98"/>
      <c r="V39" s="98"/>
      <c r="W39" s="98"/>
      <c r="X39" s="98"/>
      <c r="Y39" s="122"/>
    </row>
    <row r="40" spans="1:25" x14ac:dyDescent="0.2">
      <c r="B40" s="253" t="s">
        <v>229</v>
      </c>
      <c r="C40" s="99">
        <f>SUM(C38:C39)</f>
        <v>-327800</v>
      </c>
      <c r="E40" s="99">
        <f>SUM(E38:E39)</f>
        <v>0</v>
      </c>
      <c r="F40" s="99">
        <f>SUM(F38:F39)</f>
        <v>-327800</v>
      </c>
      <c r="H40" s="208"/>
      <c r="I40" s="208"/>
      <c r="J40" s="208"/>
      <c r="K40" s="208"/>
      <c r="L40" s="208"/>
      <c r="M40" s="208"/>
      <c r="N40" s="208"/>
      <c r="Q40" s="98"/>
      <c r="R40" s="98"/>
      <c r="S40" s="98"/>
      <c r="T40" s="98"/>
      <c r="U40" s="98"/>
      <c r="V40" s="98"/>
      <c r="W40" s="98"/>
      <c r="X40" s="98"/>
      <c r="Y40" s="122"/>
    </row>
    <row r="41" spans="1:25" x14ac:dyDescent="0.2">
      <c r="A41" s="88">
        <v>6500</v>
      </c>
      <c r="B41" s="106" t="s">
        <v>212</v>
      </c>
      <c r="C41" s="98">
        <f>VLOOKUP(A41,'1. Fibu-Saldenliste (original)'!A:C,3,FALSE)</f>
        <v>-70500</v>
      </c>
      <c r="D41" s="107"/>
      <c r="E41" s="98"/>
      <c r="F41" s="98">
        <f>E41+C41</f>
        <v>-70500</v>
      </c>
      <c r="G41" s="107"/>
      <c r="H41" s="208"/>
      <c r="I41" s="208"/>
      <c r="J41" s="208"/>
      <c r="K41" s="208"/>
      <c r="L41" s="208"/>
      <c r="M41" s="208"/>
      <c r="N41" s="208"/>
      <c r="O41" s="156"/>
      <c r="P41" s="156"/>
      <c r="Q41" s="98"/>
      <c r="R41" s="98"/>
      <c r="S41" s="98"/>
      <c r="T41" s="98"/>
      <c r="U41" s="98"/>
      <c r="V41" s="98"/>
      <c r="W41" s="98"/>
      <c r="X41" s="98"/>
      <c r="Y41" s="122"/>
    </row>
    <row r="42" spans="1:25" x14ac:dyDescent="0.2">
      <c r="A42" s="88">
        <v>6600</v>
      </c>
      <c r="B42" s="106" t="s">
        <v>206</v>
      </c>
      <c r="C42" s="98">
        <f>VLOOKUP(A42,'1. Fibu-Saldenliste (original)'!A:C,3,FALSE)</f>
        <v>-14800</v>
      </c>
      <c r="D42" s="107"/>
      <c r="E42" s="98"/>
      <c r="F42" s="98">
        <f>E42+C42</f>
        <v>-14800</v>
      </c>
      <c r="G42" s="107"/>
      <c r="H42" s="208"/>
      <c r="I42" s="208"/>
      <c r="J42" s="208"/>
      <c r="K42" s="208"/>
      <c r="L42" s="208"/>
      <c r="M42" s="208"/>
      <c r="N42" s="208"/>
      <c r="O42" s="156"/>
      <c r="P42" s="156"/>
      <c r="Q42" s="98"/>
      <c r="R42" s="98"/>
      <c r="S42" s="98"/>
      <c r="T42" s="98"/>
      <c r="U42" s="98"/>
      <c r="V42" s="98"/>
      <c r="W42" s="98"/>
      <c r="X42" s="98"/>
      <c r="Y42" s="122"/>
    </row>
    <row r="43" spans="1:25" x14ac:dyDescent="0.2">
      <c r="A43" s="88">
        <v>6620</v>
      </c>
      <c r="B43" s="106" t="s">
        <v>207</v>
      </c>
      <c r="C43" s="98">
        <f>VLOOKUP(A43,'1. Fibu-Saldenliste (original)'!A:C,3,FALSE)</f>
        <v>-1300</v>
      </c>
      <c r="D43" s="107"/>
      <c r="E43" s="98"/>
      <c r="F43" s="98">
        <f>E43+C43</f>
        <v>-1300</v>
      </c>
      <c r="G43" s="107"/>
      <c r="H43" s="208"/>
      <c r="I43" s="208"/>
      <c r="J43" s="208"/>
      <c r="K43" s="208"/>
      <c r="L43" s="208"/>
      <c r="M43" s="208"/>
      <c r="N43" s="208"/>
      <c r="O43" s="156"/>
      <c r="P43" s="156"/>
      <c r="Q43" s="98"/>
      <c r="R43" s="98"/>
      <c r="S43" s="98"/>
      <c r="T43" s="98"/>
      <c r="U43" s="98"/>
      <c r="V43" s="98"/>
      <c r="W43" s="98"/>
      <c r="X43" s="98"/>
      <c r="Y43" s="122"/>
    </row>
    <row r="44" spans="1:25" x14ac:dyDescent="0.2">
      <c r="A44" s="88">
        <v>6640</v>
      </c>
      <c r="B44" s="106" t="s">
        <v>208</v>
      </c>
      <c r="C44" s="98">
        <f>VLOOKUP(A44,'1. Fibu-Saldenliste (original)'!A:C,3,FALSE)</f>
        <v>-9800</v>
      </c>
      <c r="D44" s="108"/>
      <c r="E44" s="98"/>
      <c r="F44" s="98">
        <f>E44+C44</f>
        <v>-9800</v>
      </c>
      <c r="G44" s="108"/>
      <c r="H44" s="208"/>
      <c r="I44" s="208"/>
      <c r="J44" s="208"/>
      <c r="K44" s="208"/>
      <c r="L44" s="208"/>
      <c r="M44" s="208"/>
      <c r="N44" s="208"/>
      <c r="O44" s="156"/>
      <c r="P44" s="156"/>
      <c r="Q44" s="98"/>
      <c r="R44" s="98"/>
      <c r="S44" s="98"/>
      <c r="T44" s="98"/>
      <c r="U44" s="98"/>
      <c r="V44" s="98"/>
      <c r="W44" s="98"/>
      <c r="X44" s="98"/>
      <c r="Y44" s="122"/>
    </row>
    <row r="45" spans="1:25" x14ac:dyDescent="0.2">
      <c r="A45" s="88">
        <v>6660</v>
      </c>
      <c r="B45" s="106" t="s">
        <v>213</v>
      </c>
      <c r="C45" s="98">
        <f>VLOOKUP(A45,'1. Fibu-Saldenliste (original)'!A:C,3,FALSE)</f>
        <v>-5000</v>
      </c>
      <c r="D45" s="107"/>
      <c r="E45" s="98"/>
      <c r="F45" s="98">
        <f>E45+C45</f>
        <v>-5000</v>
      </c>
      <c r="G45" s="107"/>
      <c r="H45" s="208"/>
      <c r="I45" s="208"/>
      <c r="J45" s="208"/>
      <c r="K45" s="208"/>
      <c r="L45" s="208"/>
      <c r="M45" s="208"/>
      <c r="N45" s="208"/>
      <c r="O45" s="156"/>
      <c r="P45" s="156"/>
      <c r="Q45" s="98"/>
      <c r="R45" s="98"/>
      <c r="S45" s="98"/>
      <c r="T45" s="98"/>
      <c r="U45" s="98"/>
      <c r="V45" s="98"/>
      <c r="W45" s="98"/>
      <c r="X45" s="98"/>
      <c r="Y45" s="122"/>
    </row>
    <row r="46" spans="1:25" x14ac:dyDescent="0.2">
      <c r="B46" s="253" t="s">
        <v>230</v>
      </c>
      <c r="C46" s="99">
        <f>SUM(C41:C45)</f>
        <v>-101400</v>
      </c>
      <c r="D46" s="107"/>
      <c r="E46" s="99">
        <f>SUM(E41:E45)</f>
        <v>0</v>
      </c>
      <c r="F46" s="99">
        <f>SUM(F41:F45)</f>
        <v>-101400</v>
      </c>
      <c r="G46" s="107"/>
      <c r="H46" s="208"/>
      <c r="I46" s="208"/>
      <c r="J46" s="208"/>
      <c r="K46" s="208"/>
      <c r="L46" s="208"/>
      <c r="M46" s="208"/>
      <c r="N46" s="208"/>
      <c r="O46" s="158"/>
      <c r="P46" s="158"/>
      <c r="Q46" s="98"/>
      <c r="R46" s="98"/>
      <c r="S46" s="98"/>
      <c r="T46" s="98"/>
      <c r="U46" s="98"/>
      <c r="V46" s="98"/>
      <c r="W46" s="98"/>
      <c r="X46" s="98"/>
      <c r="Y46" s="122"/>
    </row>
    <row r="47" spans="1:25" x14ac:dyDescent="0.2">
      <c r="B47" s="253" t="s">
        <v>235</v>
      </c>
      <c r="C47" s="100">
        <f>C46+C40</f>
        <v>-429200</v>
      </c>
      <c r="E47" s="100">
        <f>E46+E40</f>
        <v>0</v>
      </c>
      <c r="F47" s="100">
        <f>F46+F40</f>
        <v>-429200</v>
      </c>
      <c r="H47" s="208"/>
      <c r="I47" s="208"/>
      <c r="J47" s="208"/>
      <c r="K47" s="209">
        <v>1</v>
      </c>
      <c r="L47" s="208"/>
      <c r="M47" s="208"/>
      <c r="N47" s="208"/>
      <c r="O47" s="156">
        <f>SUM(H47:N47)</f>
        <v>1</v>
      </c>
      <c r="P47" s="156"/>
      <c r="Q47" s="98">
        <f>$F47*H47</f>
        <v>0</v>
      </c>
      <c r="R47" s="98">
        <f t="shared" ref="R47:W47" si="22">$F47*I47</f>
        <v>0</v>
      </c>
      <c r="S47" s="98">
        <f t="shared" si="22"/>
        <v>0</v>
      </c>
      <c r="T47" s="98">
        <f t="shared" si="22"/>
        <v>-429200</v>
      </c>
      <c r="U47" s="98">
        <f t="shared" si="22"/>
        <v>0</v>
      </c>
      <c r="V47" s="98">
        <f t="shared" si="22"/>
        <v>0</v>
      </c>
      <c r="W47" s="98">
        <f t="shared" si="22"/>
        <v>0</v>
      </c>
      <c r="X47" s="98">
        <f t="shared" ref="X47" si="23">SUM(Q47:W47)</f>
        <v>-429200</v>
      </c>
      <c r="Y47" s="122">
        <f>X47-F47</f>
        <v>0</v>
      </c>
    </row>
    <row r="48" spans="1:25" x14ac:dyDescent="0.2">
      <c r="B48" s="93"/>
      <c r="C48" s="100"/>
      <c r="E48" s="100"/>
      <c r="F48" s="100"/>
      <c r="H48" s="208"/>
      <c r="I48" s="208"/>
      <c r="J48" s="208"/>
      <c r="K48" s="208"/>
      <c r="L48" s="208"/>
      <c r="M48" s="208"/>
      <c r="N48" s="208"/>
      <c r="Q48" s="98"/>
      <c r="R48" s="98"/>
      <c r="S48" s="98"/>
      <c r="T48" s="98"/>
      <c r="U48" s="98"/>
      <c r="V48" s="98"/>
      <c r="W48" s="98"/>
      <c r="X48" s="98"/>
      <c r="Y48" s="122"/>
    </row>
    <row r="49" spans="1:25" x14ac:dyDescent="0.2">
      <c r="B49" s="129" t="s">
        <v>224</v>
      </c>
      <c r="C49" s="100">
        <f>C47+C34</f>
        <v>507500</v>
      </c>
      <c r="D49" s="126"/>
      <c r="E49" s="100">
        <f>E47+E34</f>
        <v>0</v>
      </c>
      <c r="F49" s="100">
        <f>F47+F34</f>
        <v>507500</v>
      </c>
      <c r="G49" s="126"/>
      <c r="H49" s="208"/>
      <c r="I49" s="208"/>
      <c r="J49" s="208"/>
      <c r="K49" s="208"/>
      <c r="L49" s="208"/>
      <c r="M49" s="208"/>
      <c r="N49" s="208"/>
      <c r="O49" s="157"/>
      <c r="P49" s="157"/>
      <c r="Q49" s="98"/>
      <c r="R49" s="98"/>
      <c r="S49" s="98"/>
      <c r="T49" s="98"/>
      <c r="U49" s="98"/>
      <c r="V49" s="98"/>
      <c r="W49" s="98"/>
      <c r="X49" s="98"/>
      <c r="Y49" s="122"/>
    </row>
    <row r="50" spans="1:25" x14ac:dyDescent="0.2">
      <c r="B50" s="114"/>
      <c r="C50" s="102"/>
      <c r="E50" s="102"/>
      <c r="F50" s="102"/>
      <c r="H50" s="208"/>
      <c r="I50" s="208"/>
      <c r="J50" s="208"/>
      <c r="K50" s="208"/>
      <c r="L50" s="208"/>
      <c r="M50" s="208"/>
      <c r="N50" s="208"/>
      <c r="Q50" s="98"/>
      <c r="R50" s="98"/>
      <c r="S50" s="98"/>
      <c r="T50" s="98"/>
      <c r="U50" s="98"/>
      <c r="V50" s="98"/>
      <c r="W50" s="98"/>
      <c r="X50" s="98"/>
      <c r="Y50" s="122"/>
    </row>
    <row r="51" spans="1:25" x14ac:dyDescent="0.2">
      <c r="B51" s="96" t="s">
        <v>248</v>
      </c>
      <c r="C51" s="98"/>
      <c r="E51" s="98"/>
      <c r="F51" s="98"/>
      <c r="H51" s="208"/>
      <c r="I51" s="208"/>
      <c r="J51" s="208"/>
      <c r="K51" s="208"/>
      <c r="L51" s="208"/>
      <c r="M51" s="208"/>
      <c r="N51" s="208"/>
      <c r="Q51" s="98"/>
      <c r="R51" s="98"/>
      <c r="S51" s="98"/>
      <c r="T51" s="98"/>
      <c r="U51" s="98"/>
      <c r="V51" s="98"/>
      <c r="W51" s="98"/>
      <c r="X51" s="98"/>
      <c r="Y51" s="122"/>
    </row>
    <row r="52" spans="1:25" x14ac:dyDescent="0.2">
      <c r="B52" s="93" t="s">
        <v>31</v>
      </c>
      <c r="C52" s="98"/>
      <c r="E52" s="98"/>
      <c r="F52" s="98"/>
      <c r="H52" s="208"/>
      <c r="I52" s="208"/>
      <c r="J52" s="208"/>
      <c r="K52" s="208"/>
      <c r="L52" s="208"/>
      <c r="M52" s="208"/>
      <c r="N52" s="208"/>
      <c r="Q52" s="98"/>
      <c r="R52" s="98"/>
      <c r="S52" s="98"/>
      <c r="T52" s="98"/>
      <c r="U52" s="98"/>
      <c r="V52" s="98"/>
      <c r="W52" s="98"/>
      <c r="X52" s="98"/>
      <c r="Y52" s="122"/>
    </row>
    <row r="53" spans="1:25" x14ac:dyDescent="0.2">
      <c r="A53" s="88">
        <v>6200</v>
      </c>
      <c r="B53" s="91" t="s">
        <v>31</v>
      </c>
      <c r="C53" s="98">
        <f>VLOOKUP(A53,'1. Fibu-Saldenliste (original)'!A:C,3,FALSE)</f>
        <v>-85000</v>
      </c>
      <c r="E53" s="98"/>
      <c r="F53" s="98">
        <f>E53+C53</f>
        <v>-85000</v>
      </c>
      <c r="H53" s="208"/>
      <c r="I53" s="208"/>
      <c r="J53" s="208"/>
      <c r="K53" s="208"/>
      <c r="L53" s="208"/>
      <c r="M53" s="208"/>
      <c r="N53" s="208"/>
      <c r="O53" s="156"/>
      <c r="P53" s="156"/>
      <c r="Q53" s="98"/>
      <c r="R53" s="98"/>
      <c r="S53" s="98"/>
      <c r="T53" s="98"/>
      <c r="U53" s="98"/>
      <c r="V53" s="98"/>
      <c r="W53" s="98"/>
      <c r="X53" s="98"/>
      <c r="Y53" s="122"/>
    </row>
    <row r="54" spans="1:25" x14ac:dyDescent="0.2">
      <c r="A54" s="88">
        <v>6210</v>
      </c>
      <c r="B54" s="106" t="s">
        <v>275</v>
      </c>
      <c r="C54" s="98">
        <f>VLOOKUP(A54,'1. Fibu-Saldenliste (original)'!A:C,3,FALSE)</f>
        <v>-14200</v>
      </c>
      <c r="E54" s="98"/>
      <c r="F54" s="98">
        <f>E54+C54</f>
        <v>-14200</v>
      </c>
      <c r="H54" s="208"/>
      <c r="I54" s="208"/>
      <c r="J54" s="208"/>
      <c r="K54" s="208"/>
      <c r="L54" s="208"/>
      <c r="M54" s="208"/>
      <c r="N54" s="208"/>
      <c r="O54" s="156"/>
      <c r="P54" s="156"/>
      <c r="Q54" s="98"/>
      <c r="R54" s="98"/>
      <c r="S54" s="98"/>
      <c r="T54" s="98"/>
      <c r="U54" s="98"/>
      <c r="V54" s="98"/>
      <c r="W54" s="98"/>
      <c r="X54" s="98"/>
      <c r="Y54" s="122"/>
    </row>
    <row r="55" spans="1:25" x14ac:dyDescent="0.2">
      <c r="B55" s="253" t="s">
        <v>231</v>
      </c>
      <c r="C55" s="99">
        <f>SUM(C53:C54)</f>
        <v>-99200</v>
      </c>
      <c r="E55" s="99">
        <f>SUM(E53:E54)</f>
        <v>0</v>
      </c>
      <c r="F55" s="99">
        <f>SUM(F53:F54)</f>
        <v>-99200</v>
      </c>
      <c r="H55" s="208"/>
      <c r="I55" s="208"/>
      <c r="J55" s="208"/>
      <c r="K55" s="208"/>
      <c r="L55" s="208"/>
      <c r="M55" s="208"/>
      <c r="N55" s="208"/>
      <c r="Q55" s="98"/>
      <c r="R55" s="98"/>
      <c r="S55" s="98"/>
      <c r="T55" s="98"/>
      <c r="U55" s="98"/>
      <c r="V55" s="98"/>
      <c r="W55" s="98"/>
      <c r="X55" s="98"/>
      <c r="Y55" s="122"/>
    </row>
    <row r="56" spans="1:25" x14ac:dyDescent="0.2">
      <c r="A56" s="88">
        <v>6550</v>
      </c>
      <c r="B56" s="106" t="s">
        <v>205</v>
      </c>
      <c r="C56" s="98">
        <f>VLOOKUP(A56,'1. Fibu-Saldenliste (original)'!A:C,3,FALSE)</f>
        <v>-21300</v>
      </c>
      <c r="D56" s="107"/>
      <c r="E56" s="98"/>
      <c r="F56" s="98">
        <f>E56+C56</f>
        <v>-21300</v>
      </c>
      <c r="G56" s="107"/>
      <c r="H56" s="208"/>
      <c r="I56" s="208"/>
      <c r="J56" s="208"/>
      <c r="K56" s="208"/>
      <c r="L56" s="208"/>
      <c r="M56" s="208"/>
      <c r="N56" s="208"/>
      <c r="O56" s="156"/>
      <c r="P56" s="156"/>
      <c r="Q56" s="98"/>
      <c r="R56" s="98"/>
      <c r="S56" s="98"/>
      <c r="T56" s="98"/>
      <c r="U56" s="98"/>
      <c r="V56" s="98"/>
      <c r="W56" s="98"/>
      <c r="X56" s="98"/>
      <c r="Y56" s="122"/>
    </row>
    <row r="57" spans="1:25" x14ac:dyDescent="0.2">
      <c r="A57" s="88">
        <v>6610</v>
      </c>
      <c r="B57" s="106" t="s">
        <v>209</v>
      </c>
      <c r="C57" s="98">
        <f>VLOOKUP(A57,'1. Fibu-Saldenliste (original)'!A:C,3,FALSE)</f>
        <v>-4500</v>
      </c>
      <c r="D57" s="107"/>
      <c r="E57" s="98"/>
      <c r="F57" s="98">
        <f>E57+C57</f>
        <v>-4500</v>
      </c>
      <c r="G57" s="107"/>
      <c r="H57" s="208"/>
      <c r="I57" s="208"/>
      <c r="J57" s="208"/>
      <c r="K57" s="208"/>
      <c r="L57" s="208"/>
      <c r="M57" s="208"/>
      <c r="N57" s="208"/>
      <c r="O57" s="156"/>
      <c r="P57" s="156"/>
      <c r="Q57" s="98"/>
      <c r="R57" s="98"/>
      <c r="S57" s="98"/>
      <c r="T57" s="98"/>
      <c r="U57" s="98"/>
      <c r="V57" s="98"/>
      <c r="W57" s="98"/>
      <c r="X57" s="98"/>
      <c r="Y57" s="122"/>
    </row>
    <row r="58" spans="1:25" x14ac:dyDescent="0.2">
      <c r="A58" s="88">
        <v>6630</v>
      </c>
      <c r="B58" s="106" t="s">
        <v>210</v>
      </c>
      <c r="C58" s="98">
        <f>VLOOKUP(A58,'1. Fibu-Saldenliste (original)'!A:C,3,FALSE)</f>
        <v>-400</v>
      </c>
      <c r="D58" s="107"/>
      <c r="E58" s="98"/>
      <c r="F58" s="98">
        <f>E58+C58</f>
        <v>-400</v>
      </c>
      <c r="G58" s="107"/>
      <c r="H58" s="208"/>
      <c r="I58" s="208"/>
      <c r="J58" s="208"/>
      <c r="K58" s="208"/>
      <c r="L58" s="208"/>
      <c r="M58" s="208"/>
      <c r="N58" s="208"/>
      <c r="O58" s="156"/>
      <c r="P58" s="156"/>
      <c r="Q58" s="98"/>
      <c r="R58" s="98"/>
      <c r="S58" s="98"/>
      <c r="T58" s="98"/>
      <c r="U58" s="98"/>
      <c r="V58" s="98"/>
      <c r="W58" s="98"/>
      <c r="X58" s="98"/>
      <c r="Y58" s="122"/>
    </row>
    <row r="59" spans="1:25" x14ac:dyDescent="0.2">
      <c r="A59" s="88">
        <v>6650</v>
      </c>
      <c r="B59" s="106" t="s">
        <v>211</v>
      </c>
      <c r="C59" s="98">
        <f>VLOOKUP(A59,'1. Fibu-Saldenliste (original)'!A:C,3,FALSE)</f>
        <v>-3000</v>
      </c>
      <c r="D59" s="108"/>
      <c r="E59" s="98"/>
      <c r="F59" s="98">
        <f>E59+C59</f>
        <v>-3000</v>
      </c>
      <c r="G59" s="108"/>
      <c r="H59" s="208"/>
      <c r="I59" s="208"/>
      <c r="J59" s="208"/>
      <c r="K59" s="208"/>
      <c r="L59" s="208"/>
      <c r="M59" s="208"/>
      <c r="N59" s="208"/>
      <c r="O59" s="156"/>
      <c r="P59" s="156"/>
      <c r="Q59" s="98"/>
      <c r="R59" s="98"/>
      <c r="S59" s="98"/>
      <c r="T59" s="98"/>
      <c r="U59" s="98"/>
      <c r="V59" s="98"/>
      <c r="W59" s="98"/>
      <c r="X59" s="98"/>
      <c r="Y59" s="122"/>
    </row>
    <row r="60" spans="1:25" x14ac:dyDescent="0.2">
      <c r="A60" s="88">
        <v>6670</v>
      </c>
      <c r="B60" s="106" t="s">
        <v>214</v>
      </c>
      <c r="C60" s="98">
        <f>VLOOKUP(A60,'1. Fibu-Saldenliste (original)'!A:C,3,FALSE)</f>
        <v>-1500</v>
      </c>
      <c r="D60" s="107"/>
      <c r="E60" s="98"/>
      <c r="F60" s="98">
        <f>E60+C60</f>
        <v>-1500</v>
      </c>
      <c r="G60" s="107"/>
      <c r="H60" s="208"/>
      <c r="I60" s="208"/>
      <c r="J60" s="208"/>
      <c r="K60" s="208"/>
      <c r="L60" s="208"/>
      <c r="M60" s="208"/>
      <c r="N60" s="208"/>
      <c r="O60" s="156"/>
      <c r="P60" s="156"/>
      <c r="Q60" s="98"/>
      <c r="R60" s="98"/>
      <c r="S60" s="98"/>
      <c r="T60" s="98"/>
      <c r="U60" s="98"/>
      <c r="V60" s="98"/>
      <c r="W60" s="98"/>
      <c r="X60" s="98"/>
      <c r="Y60" s="122"/>
    </row>
    <row r="61" spans="1:25" x14ac:dyDescent="0.2">
      <c r="B61" s="253" t="s">
        <v>232</v>
      </c>
      <c r="C61" s="99">
        <f>SUM(C56:C60)</f>
        <v>-30700</v>
      </c>
      <c r="D61" s="107"/>
      <c r="E61" s="99">
        <f>SUM(E56:E60)</f>
        <v>0</v>
      </c>
      <c r="F61" s="99">
        <f>SUM(F56:F60)</f>
        <v>-30700</v>
      </c>
      <c r="G61" s="107"/>
      <c r="H61" s="208"/>
      <c r="I61" s="208"/>
      <c r="J61" s="208"/>
      <c r="K61" s="208"/>
      <c r="L61" s="208"/>
      <c r="M61" s="208"/>
      <c r="N61" s="208"/>
      <c r="O61" s="158"/>
      <c r="P61" s="158"/>
      <c r="Q61" s="98"/>
      <c r="R61" s="98"/>
      <c r="S61" s="98"/>
      <c r="T61" s="98"/>
      <c r="U61" s="98"/>
      <c r="V61" s="98"/>
      <c r="W61" s="98"/>
      <c r="X61" s="98"/>
      <c r="Y61" s="122"/>
    </row>
    <row r="62" spans="1:25" x14ac:dyDescent="0.2">
      <c r="B62" s="253" t="s">
        <v>233</v>
      </c>
      <c r="C62" s="100">
        <f>C61+C55</f>
        <v>-129900</v>
      </c>
      <c r="E62" s="100">
        <f>E61+E55</f>
        <v>0</v>
      </c>
      <c r="F62" s="100">
        <f>F61+F55</f>
        <v>-129900</v>
      </c>
      <c r="H62" s="208"/>
      <c r="I62" s="209">
        <v>0.15</v>
      </c>
      <c r="J62" s="208"/>
      <c r="K62" s="208"/>
      <c r="L62" s="208"/>
      <c r="M62" s="209">
        <v>0.85</v>
      </c>
      <c r="N62" s="208"/>
      <c r="O62" s="156">
        <f>SUM(H62:N62)</f>
        <v>1</v>
      </c>
      <c r="P62" s="156"/>
      <c r="Q62" s="98">
        <f>ROUND($F62*H62,-2)</f>
        <v>0</v>
      </c>
      <c r="R62" s="98">
        <f t="shared" ref="R62:W64" si="24">ROUND($F62*I62,-2)</f>
        <v>-19500</v>
      </c>
      <c r="S62" s="98">
        <f t="shared" si="24"/>
        <v>0</v>
      </c>
      <c r="T62" s="98">
        <f t="shared" si="24"/>
        <v>0</v>
      </c>
      <c r="U62" s="98">
        <f t="shared" si="24"/>
        <v>0</v>
      </c>
      <c r="V62" s="98">
        <f t="shared" si="24"/>
        <v>-110400</v>
      </c>
      <c r="W62" s="98">
        <f t="shared" si="24"/>
        <v>0</v>
      </c>
      <c r="X62" s="98">
        <f t="shared" ref="X62:X64" si="25">SUM(Q62:W62)</f>
        <v>-129900</v>
      </c>
      <c r="Y62" s="122">
        <f t="shared" ref="Y62:Y64" si="26">X62-F62</f>
        <v>0</v>
      </c>
    </row>
    <row r="63" spans="1:25" x14ac:dyDescent="0.2">
      <c r="A63" s="88">
        <v>6700</v>
      </c>
      <c r="B63" s="106" t="s">
        <v>200</v>
      </c>
      <c r="C63" s="98">
        <f>VLOOKUP(A63,'1. Fibu-Saldenliste (original)'!A:C,3,FALSE)</f>
        <v>-2600</v>
      </c>
      <c r="E63" s="98"/>
      <c r="F63" s="98">
        <f>E63+C63</f>
        <v>-2600</v>
      </c>
      <c r="H63" s="208"/>
      <c r="I63" s="208"/>
      <c r="J63" s="208"/>
      <c r="K63" s="208"/>
      <c r="L63" s="209">
        <v>0.8</v>
      </c>
      <c r="M63" s="209">
        <v>0.2</v>
      </c>
      <c r="N63" s="208"/>
      <c r="O63" s="156">
        <f>SUM(H63:N63)</f>
        <v>1</v>
      </c>
      <c r="P63" s="156"/>
      <c r="Q63" s="98">
        <f>ROUND($F63*H63,-2)</f>
        <v>0</v>
      </c>
      <c r="R63" s="98">
        <f t="shared" si="24"/>
        <v>0</v>
      </c>
      <c r="S63" s="98">
        <f t="shared" si="24"/>
        <v>0</v>
      </c>
      <c r="T63" s="98">
        <f t="shared" si="24"/>
        <v>0</v>
      </c>
      <c r="U63" s="98">
        <f t="shared" si="24"/>
        <v>-2100</v>
      </c>
      <c r="V63" s="98">
        <f t="shared" si="24"/>
        <v>-500</v>
      </c>
      <c r="W63" s="98">
        <f t="shared" si="24"/>
        <v>0</v>
      </c>
      <c r="X63" s="98">
        <f t="shared" si="25"/>
        <v>-2600</v>
      </c>
      <c r="Y63" s="122">
        <f t="shared" si="26"/>
        <v>0</v>
      </c>
    </row>
    <row r="64" spans="1:25" x14ac:dyDescent="0.2">
      <c r="A64" s="88">
        <v>6800</v>
      </c>
      <c r="B64" s="91" t="s">
        <v>34</v>
      </c>
      <c r="C64" s="98">
        <f>VLOOKUP(A64,'1. Fibu-Saldenliste (original)'!A:C,3,FALSE)</f>
        <v>-2000</v>
      </c>
      <c r="E64" s="98"/>
      <c r="F64" s="98">
        <f>E64+C64</f>
        <v>-2000</v>
      </c>
      <c r="H64" s="208"/>
      <c r="I64" s="208"/>
      <c r="J64" s="208"/>
      <c r="K64" s="208"/>
      <c r="L64" s="209">
        <v>1</v>
      </c>
      <c r="M64" s="208"/>
      <c r="N64" s="208"/>
      <c r="O64" s="156">
        <f>SUM(H64:N64)</f>
        <v>1</v>
      </c>
      <c r="P64" s="156"/>
      <c r="Q64" s="98">
        <f>ROUND($F64*H64,-2)</f>
        <v>0</v>
      </c>
      <c r="R64" s="98">
        <f t="shared" si="24"/>
        <v>0</v>
      </c>
      <c r="S64" s="98">
        <f t="shared" si="24"/>
        <v>0</v>
      </c>
      <c r="T64" s="98">
        <f t="shared" si="24"/>
        <v>0</v>
      </c>
      <c r="U64" s="98">
        <f t="shared" si="24"/>
        <v>-2000</v>
      </c>
      <c r="V64" s="98">
        <f t="shared" si="24"/>
        <v>0</v>
      </c>
      <c r="W64" s="98">
        <f t="shared" si="24"/>
        <v>0</v>
      </c>
      <c r="X64" s="98">
        <f t="shared" si="25"/>
        <v>-2000</v>
      </c>
      <c r="Y64" s="122">
        <f t="shared" si="26"/>
        <v>0</v>
      </c>
    </row>
    <row r="65" spans="1:25" x14ac:dyDescent="0.2">
      <c r="B65" s="253" t="s">
        <v>234</v>
      </c>
      <c r="C65" s="99">
        <f t="shared" ref="C65" si="27">SUM(C63:C64)</f>
        <v>-4600</v>
      </c>
      <c r="E65" s="99">
        <f t="shared" ref="E65:F65" si="28">SUM(E63:E64)</f>
        <v>0</v>
      </c>
      <c r="F65" s="99">
        <f t="shared" si="28"/>
        <v>-4600</v>
      </c>
      <c r="H65" s="208"/>
      <c r="I65" s="208"/>
      <c r="J65" s="208"/>
      <c r="K65" s="208"/>
      <c r="L65" s="208"/>
      <c r="M65" s="208"/>
      <c r="N65" s="208"/>
      <c r="Q65" s="98"/>
      <c r="R65" s="98"/>
      <c r="S65" s="98"/>
      <c r="T65" s="98"/>
      <c r="U65" s="98"/>
      <c r="V65" s="98"/>
      <c r="W65" s="98"/>
      <c r="X65" s="98"/>
      <c r="Y65" s="122"/>
    </row>
    <row r="66" spans="1:25" x14ac:dyDescent="0.2">
      <c r="B66" s="253" t="s">
        <v>236</v>
      </c>
      <c r="C66" s="100">
        <f>C65+C62</f>
        <v>-134500</v>
      </c>
      <c r="E66" s="100">
        <f>E65+E62</f>
        <v>0</v>
      </c>
      <c r="F66" s="100">
        <f>F65+F62</f>
        <v>-134500</v>
      </c>
      <c r="H66" s="208"/>
      <c r="I66" s="208"/>
      <c r="J66" s="208"/>
      <c r="K66" s="208"/>
      <c r="L66" s="208"/>
      <c r="M66" s="208"/>
      <c r="N66" s="208"/>
      <c r="Q66" s="98"/>
      <c r="R66" s="98"/>
      <c r="S66" s="98"/>
      <c r="T66" s="98"/>
      <c r="U66" s="98"/>
      <c r="V66" s="98"/>
      <c r="W66" s="98"/>
      <c r="X66" s="98"/>
      <c r="Y66" s="122"/>
    </row>
    <row r="67" spans="1:25" x14ac:dyDescent="0.2">
      <c r="B67" s="93"/>
      <c r="C67" s="100"/>
      <c r="E67" s="100"/>
      <c r="F67" s="100"/>
      <c r="H67" s="208"/>
      <c r="I67" s="208"/>
      <c r="J67" s="208"/>
      <c r="K67" s="208"/>
      <c r="L67" s="208"/>
      <c r="M67" s="208"/>
      <c r="N67" s="208"/>
      <c r="Q67" s="98"/>
      <c r="R67" s="98"/>
      <c r="S67" s="98"/>
      <c r="T67" s="98"/>
      <c r="U67" s="98"/>
      <c r="V67" s="98"/>
      <c r="W67" s="98"/>
      <c r="X67" s="98"/>
      <c r="Y67" s="122"/>
    </row>
    <row r="68" spans="1:25" x14ac:dyDescent="0.2">
      <c r="B68" s="129" t="s">
        <v>223</v>
      </c>
      <c r="C68" s="100">
        <f>C66+C49</f>
        <v>373000</v>
      </c>
      <c r="D68" s="126"/>
      <c r="E68" s="100">
        <f>E66+E49</f>
        <v>0</v>
      </c>
      <c r="F68" s="100">
        <f>F66+F49</f>
        <v>373000</v>
      </c>
      <c r="G68" s="126"/>
      <c r="H68" s="208"/>
      <c r="I68" s="208"/>
      <c r="J68" s="208"/>
      <c r="K68" s="208"/>
      <c r="L68" s="208"/>
      <c r="M68" s="208"/>
      <c r="N68" s="208"/>
      <c r="O68" s="157"/>
      <c r="P68" s="157"/>
      <c r="Q68" s="98"/>
      <c r="R68" s="98"/>
      <c r="S68" s="98"/>
      <c r="T68" s="98"/>
      <c r="U68" s="98"/>
      <c r="V68" s="98"/>
      <c r="W68" s="98"/>
      <c r="X68" s="98"/>
      <c r="Y68" s="122"/>
    </row>
    <row r="69" spans="1:25" x14ac:dyDescent="0.2">
      <c r="B69" s="114"/>
      <c r="C69" s="102"/>
      <c r="E69" s="102"/>
      <c r="F69" s="102"/>
      <c r="H69" s="208"/>
      <c r="I69" s="208"/>
      <c r="J69" s="208"/>
      <c r="K69" s="208"/>
      <c r="L69" s="208"/>
      <c r="M69" s="208"/>
      <c r="N69" s="208"/>
      <c r="Q69" s="98"/>
      <c r="R69" s="98"/>
      <c r="S69" s="98"/>
      <c r="T69" s="98"/>
      <c r="U69" s="98"/>
      <c r="V69" s="98"/>
      <c r="W69" s="98"/>
      <c r="X69" s="98"/>
      <c r="Y69" s="122"/>
    </row>
    <row r="70" spans="1:25" x14ac:dyDescent="0.2">
      <c r="B70" s="96" t="s">
        <v>17</v>
      </c>
      <c r="C70" s="98"/>
      <c r="E70" s="98"/>
      <c r="F70" s="98"/>
      <c r="H70" s="208"/>
      <c r="I70" s="208"/>
      <c r="J70" s="208"/>
      <c r="K70" s="208"/>
      <c r="L70" s="208"/>
      <c r="M70" s="208"/>
      <c r="N70" s="208"/>
      <c r="Q70" s="98"/>
      <c r="R70" s="98"/>
      <c r="S70" s="98"/>
      <c r="T70" s="98"/>
      <c r="U70" s="98"/>
      <c r="V70" s="98"/>
      <c r="W70" s="98"/>
      <c r="X70" s="98"/>
      <c r="Y70" s="122"/>
    </row>
    <row r="71" spans="1:25" x14ac:dyDescent="0.2">
      <c r="A71" s="88">
        <v>4800</v>
      </c>
      <c r="B71" s="91" t="s">
        <v>19</v>
      </c>
      <c r="C71" s="98">
        <f>VLOOKUP(A71,'1. Fibu-Saldenliste (original)'!A:C,3,FALSE)</f>
        <v>6700</v>
      </c>
      <c r="E71" s="98"/>
      <c r="F71" s="98">
        <f>E71+C71</f>
        <v>6700</v>
      </c>
      <c r="H71" s="208"/>
      <c r="I71" s="208"/>
      <c r="J71" s="208"/>
      <c r="K71" s="208"/>
      <c r="L71" s="208"/>
      <c r="M71" s="209">
        <v>0.48</v>
      </c>
      <c r="N71" s="209">
        <v>0.52</v>
      </c>
      <c r="O71" s="156">
        <f>SUM(H71:N71)</f>
        <v>1</v>
      </c>
      <c r="P71" s="156"/>
      <c r="Q71" s="98">
        <f>ROUND($F71*H71,-2)</f>
        <v>0</v>
      </c>
      <c r="R71" s="98">
        <f t="shared" ref="R71:W75" si="29">ROUND($F71*I71,-2)</f>
        <v>0</v>
      </c>
      <c r="S71" s="98">
        <f t="shared" si="29"/>
        <v>0</v>
      </c>
      <c r="T71" s="98">
        <f t="shared" si="29"/>
        <v>0</v>
      </c>
      <c r="U71" s="98">
        <f t="shared" si="29"/>
        <v>0</v>
      </c>
      <c r="V71" s="98">
        <f t="shared" si="29"/>
        <v>3200</v>
      </c>
      <c r="W71" s="98">
        <f t="shared" si="29"/>
        <v>3500</v>
      </c>
      <c r="X71" s="98">
        <f t="shared" ref="X71:X75" si="30">SUM(Q71:W71)</f>
        <v>6700</v>
      </c>
      <c r="Y71" s="122">
        <f t="shared" ref="Y71:Y75" si="31">X71-F71</f>
        <v>0</v>
      </c>
    </row>
    <row r="72" spans="1:25" x14ac:dyDescent="0.2">
      <c r="A72" s="88">
        <v>4820</v>
      </c>
      <c r="B72" s="91" t="s">
        <v>18</v>
      </c>
      <c r="C72" s="98">
        <f>VLOOKUP(A72,'1. Fibu-Saldenliste (original)'!A:C,3,FALSE)</f>
        <v>1800</v>
      </c>
      <c r="E72" s="98"/>
      <c r="F72" s="98">
        <f t="shared" ref="F72:F75" si="32">E72+C72</f>
        <v>1800</v>
      </c>
      <c r="H72" s="208"/>
      <c r="I72" s="208"/>
      <c r="J72" s="208"/>
      <c r="K72" s="208"/>
      <c r="L72" s="208"/>
      <c r="M72" s="209">
        <v>1</v>
      </c>
      <c r="N72" s="208"/>
      <c r="O72" s="156">
        <f>SUM(H72:N72)</f>
        <v>1</v>
      </c>
      <c r="P72" s="156"/>
      <c r="Q72" s="98">
        <f t="shared" ref="Q72:Q75" si="33">ROUND($F72*H72,-2)</f>
        <v>0</v>
      </c>
      <c r="R72" s="98">
        <f t="shared" si="29"/>
        <v>0</v>
      </c>
      <c r="S72" s="98">
        <f t="shared" si="29"/>
        <v>0</v>
      </c>
      <c r="T72" s="98">
        <f t="shared" si="29"/>
        <v>0</v>
      </c>
      <c r="U72" s="98">
        <f t="shared" si="29"/>
        <v>0</v>
      </c>
      <c r="V72" s="98">
        <f t="shared" si="29"/>
        <v>1800</v>
      </c>
      <c r="W72" s="98">
        <f t="shared" si="29"/>
        <v>0</v>
      </c>
      <c r="X72" s="98">
        <f t="shared" si="30"/>
        <v>1800</v>
      </c>
      <c r="Y72" s="122">
        <f t="shared" si="31"/>
        <v>0</v>
      </c>
    </row>
    <row r="73" spans="1:25" x14ac:dyDescent="0.2">
      <c r="A73" s="88">
        <v>4840</v>
      </c>
      <c r="B73" s="91" t="s">
        <v>20</v>
      </c>
      <c r="C73" s="98">
        <f>VLOOKUP(A73,'1. Fibu-Saldenliste (original)'!A:C,3,FALSE)</f>
        <v>13000</v>
      </c>
      <c r="E73" s="98"/>
      <c r="F73" s="98">
        <f t="shared" si="32"/>
        <v>13000</v>
      </c>
      <c r="H73" s="208"/>
      <c r="I73" s="208"/>
      <c r="J73" s="208"/>
      <c r="K73" s="208"/>
      <c r="L73" s="208"/>
      <c r="M73" s="208"/>
      <c r="N73" s="209">
        <v>1</v>
      </c>
      <c r="O73" s="156">
        <f>SUM(H73:N73)</f>
        <v>1</v>
      </c>
      <c r="P73" s="156"/>
      <c r="Q73" s="98">
        <f t="shared" si="33"/>
        <v>0</v>
      </c>
      <c r="R73" s="98">
        <f t="shared" si="29"/>
        <v>0</v>
      </c>
      <c r="S73" s="98">
        <f t="shared" si="29"/>
        <v>0</v>
      </c>
      <c r="T73" s="98">
        <f t="shared" si="29"/>
        <v>0</v>
      </c>
      <c r="U73" s="98">
        <f t="shared" si="29"/>
        <v>0</v>
      </c>
      <c r="V73" s="98">
        <f t="shared" si="29"/>
        <v>0</v>
      </c>
      <c r="W73" s="98">
        <f t="shared" si="29"/>
        <v>13000</v>
      </c>
      <c r="X73" s="98">
        <f t="shared" si="30"/>
        <v>13000</v>
      </c>
      <c r="Y73" s="122">
        <f t="shared" si="31"/>
        <v>0</v>
      </c>
    </row>
    <row r="74" spans="1:25" x14ac:dyDescent="0.2">
      <c r="A74" s="88">
        <v>4860</v>
      </c>
      <c r="B74" s="91" t="s">
        <v>21</v>
      </c>
      <c r="C74" s="98">
        <f>VLOOKUP(A74,'1. Fibu-Saldenliste (original)'!A:C,3,FALSE)</f>
        <v>4100</v>
      </c>
      <c r="E74" s="98"/>
      <c r="F74" s="98">
        <f t="shared" si="32"/>
        <v>4100</v>
      </c>
      <c r="H74" s="208"/>
      <c r="I74" s="208"/>
      <c r="J74" s="208"/>
      <c r="K74" s="208"/>
      <c r="L74" s="208"/>
      <c r="M74" s="208"/>
      <c r="N74" s="209">
        <v>1</v>
      </c>
      <c r="O74" s="156">
        <f>SUM(H74:N74)</f>
        <v>1</v>
      </c>
      <c r="P74" s="156"/>
      <c r="Q74" s="98">
        <f t="shared" si="33"/>
        <v>0</v>
      </c>
      <c r="R74" s="98">
        <f t="shared" si="29"/>
        <v>0</v>
      </c>
      <c r="S74" s="98">
        <f t="shared" si="29"/>
        <v>0</v>
      </c>
      <c r="T74" s="98">
        <f t="shared" si="29"/>
        <v>0</v>
      </c>
      <c r="U74" s="98">
        <f t="shared" si="29"/>
        <v>0</v>
      </c>
      <c r="V74" s="98">
        <f t="shared" si="29"/>
        <v>0</v>
      </c>
      <c r="W74" s="98">
        <f t="shared" si="29"/>
        <v>4100</v>
      </c>
      <c r="X74" s="98">
        <f t="shared" si="30"/>
        <v>4100</v>
      </c>
      <c r="Y74" s="122">
        <f t="shared" si="31"/>
        <v>0</v>
      </c>
    </row>
    <row r="75" spans="1:25" x14ac:dyDescent="0.2">
      <c r="A75" s="88">
        <v>4880</v>
      </c>
      <c r="B75" s="91" t="s">
        <v>22</v>
      </c>
      <c r="C75" s="98">
        <f>VLOOKUP(A75,'1. Fibu-Saldenliste (original)'!A:C,3,FALSE)</f>
        <v>4000</v>
      </c>
      <c r="E75" s="98"/>
      <c r="F75" s="98">
        <f t="shared" si="32"/>
        <v>4000</v>
      </c>
      <c r="H75" s="208"/>
      <c r="I75" s="208"/>
      <c r="J75" s="208"/>
      <c r="K75" s="208"/>
      <c r="L75" s="208"/>
      <c r="M75" s="208"/>
      <c r="N75" s="209">
        <v>1</v>
      </c>
      <c r="O75" s="156">
        <f>SUM(H75:N75)</f>
        <v>1</v>
      </c>
      <c r="P75" s="156"/>
      <c r="Q75" s="98">
        <f t="shared" si="33"/>
        <v>0</v>
      </c>
      <c r="R75" s="98">
        <f t="shared" si="29"/>
        <v>0</v>
      </c>
      <c r="S75" s="98">
        <f t="shared" si="29"/>
        <v>0</v>
      </c>
      <c r="T75" s="98">
        <f t="shared" si="29"/>
        <v>0</v>
      </c>
      <c r="U75" s="98">
        <f t="shared" si="29"/>
        <v>0</v>
      </c>
      <c r="V75" s="98">
        <f t="shared" si="29"/>
        <v>0</v>
      </c>
      <c r="W75" s="98">
        <f t="shared" si="29"/>
        <v>4000</v>
      </c>
      <c r="X75" s="98">
        <f t="shared" si="30"/>
        <v>4000</v>
      </c>
      <c r="Y75" s="122">
        <f t="shared" si="31"/>
        <v>0</v>
      </c>
    </row>
    <row r="76" spans="1:25" x14ac:dyDescent="0.2">
      <c r="B76" s="253" t="s">
        <v>237</v>
      </c>
      <c r="C76" s="99">
        <f>SUM(C71:C75)</f>
        <v>29600</v>
      </c>
      <c r="E76" s="99">
        <f>SUM(E71:E75)</f>
        <v>0</v>
      </c>
      <c r="F76" s="99">
        <f>SUM(F71:F75)</f>
        <v>29600</v>
      </c>
      <c r="H76" s="208"/>
      <c r="I76" s="208"/>
      <c r="J76" s="208"/>
      <c r="K76" s="208"/>
      <c r="L76" s="208"/>
      <c r="M76" s="208"/>
      <c r="N76" s="208"/>
      <c r="Q76" s="98"/>
      <c r="R76" s="98"/>
      <c r="S76" s="98"/>
      <c r="T76" s="98"/>
      <c r="U76" s="98"/>
      <c r="V76" s="98"/>
      <c r="W76" s="98"/>
      <c r="X76" s="98"/>
      <c r="Y76" s="122"/>
    </row>
    <row r="77" spans="1:25" x14ac:dyDescent="0.2">
      <c r="B77" s="93"/>
      <c r="C77" s="99"/>
      <c r="E77" s="99"/>
      <c r="F77" s="99"/>
      <c r="H77" s="208"/>
      <c r="I77" s="208"/>
      <c r="J77" s="208"/>
      <c r="K77" s="208"/>
      <c r="L77" s="208"/>
      <c r="M77" s="208"/>
      <c r="N77" s="208"/>
      <c r="Q77" s="98"/>
      <c r="R77" s="98"/>
      <c r="S77" s="98"/>
      <c r="T77" s="98"/>
      <c r="U77" s="98"/>
      <c r="V77" s="98"/>
      <c r="W77" s="98"/>
      <c r="X77" s="98"/>
      <c r="Y77" s="122"/>
    </row>
    <row r="78" spans="1:25" x14ac:dyDescent="0.2">
      <c r="B78" s="129" t="s">
        <v>222</v>
      </c>
      <c r="C78" s="100">
        <f>C76+C68</f>
        <v>402600</v>
      </c>
      <c r="D78" s="126"/>
      <c r="E78" s="100">
        <f>E76+E68</f>
        <v>0</v>
      </c>
      <c r="F78" s="100">
        <f>F76+F68</f>
        <v>402600</v>
      </c>
      <c r="G78" s="126"/>
      <c r="H78" s="208"/>
      <c r="I78" s="208"/>
      <c r="J78" s="208"/>
      <c r="K78" s="208"/>
      <c r="L78" s="208"/>
      <c r="M78" s="208"/>
      <c r="N78" s="208"/>
      <c r="O78" s="157"/>
      <c r="P78" s="157"/>
      <c r="Q78" s="98"/>
      <c r="R78" s="98"/>
      <c r="S78" s="98"/>
      <c r="T78" s="98"/>
      <c r="U78" s="98"/>
      <c r="V78" s="98"/>
      <c r="W78" s="98"/>
      <c r="X78" s="98"/>
      <c r="Y78" s="122"/>
    </row>
    <row r="79" spans="1:25" x14ac:dyDescent="0.2">
      <c r="B79" s="114"/>
      <c r="C79" s="102"/>
      <c r="E79" s="102"/>
      <c r="F79" s="102"/>
      <c r="H79" s="208"/>
      <c r="I79" s="208"/>
      <c r="J79" s="208"/>
      <c r="K79" s="208"/>
      <c r="L79" s="208"/>
      <c r="M79" s="208"/>
      <c r="N79" s="208"/>
      <c r="Q79" s="98"/>
      <c r="R79" s="98"/>
      <c r="S79" s="98"/>
      <c r="T79" s="98"/>
      <c r="U79" s="98"/>
      <c r="V79" s="98"/>
      <c r="W79" s="98"/>
      <c r="X79" s="98"/>
      <c r="Y79" s="122"/>
    </row>
    <row r="80" spans="1:25" x14ac:dyDescent="0.2">
      <c r="B80" s="96" t="s">
        <v>35</v>
      </c>
      <c r="C80" s="98"/>
      <c r="E80" s="98"/>
      <c r="F80" s="98"/>
      <c r="H80" s="208"/>
      <c r="I80" s="208"/>
      <c r="J80" s="208"/>
      <c r="K80" s="208"/>
      <c r="L80" s="208"/>
      <c r="M80" s="208"/>
      <c r="N80" s="208"/>
      <c r="Q80" s="98"/>
      <c r="R80" s="98"/>
      <c r="S80" s="98"/>
      <c r="T80" s="98"/>
      <c r="U80" s="98"/>
      <c r="V80" s="98"/>
      <c r="W80" s="98"/>
      <c r="X80" s="98"/>
      <c r="Y80" s="122"/>
    </row>
    <row r="81" spans="1:25" x14ac:dyDescent="0.2">
      <c r="A81" s="88">
        <v>7010</v>
      </c>
      <c r="B81" s="106" t="s">
        <v>36</v>
      </c>
      <c r="C81" s="98">
        <f>VLOOKUP(A81,'1. Fibu-Saldenliste (original)'!A:C,3,FALSE)</f>
        <v>-67600</v>
      </c>
      <c r="E81" s="104">
        <f>-'3.a. kalk. Kosten u. Umsatz'!J54</f>
        <v>-4300</v>
      </c>
      <c r="F81" s="98">
        <f>C81+E81</f>
        <v>-71900</v>
      </c>
      <c r="H81" s="208"/>
      <c r="I81" s="215">
        <f>S81/$X81</f>
        <v>9.7357440890125171E-3</v>
      </c>
      <c r="J81" s="208"/>
      <c r="K81" s="208"/>
      <c r="L81" s="215">
        <f>U81/$X81</f>
        <v>0.84840055632823363</v>
      </c>
      <c r="M81" s="215">
        <f>V81/$X81</f>
        <v>0.14186369958275383</v>
      </c>
      <c r="N81" s="208"/>
      <c r="O81" s="156">
        <f>SUM(H81:N81)</f>
        <v>1</v>
      </c>
      <c r="P81" s="156"/>
      <c r="Q81" s="98"/>
      <c r="R81" s="98"/>
      <c r="S81" s="116">
        <f>-'3.a. kalk. Kosten u. Umsatz'!J49</f>
        <v>-700</v>
      </c>
      <c r="T81" s="116"/>
      <c r="U81" s="116">
        <f>-'3.a. kalk. Kosten u. Umsatz'!J50</f>
        <v>-61000</v>
      </c>
      <c r="V81" s="116">
        <f>-'3.a. kalk. Kosten u. Umsatz'!J51</f>
        <v>-10200</v>
      </c>
      <c r="W81" s="98"/>
      <c r="X81" s="98">
        <f t="shared" ref="X81:X82" si="34">SUM(Q81:W81)</f>
        <v>-71900</v>
      </c>
      <c r="Y81" s="122">
        <f>X81-F81</f>
        <v>0</v>
      </c>
    </row>
    <row r="82" spans="1:25" x14ac:dyDescent="0.2">
      <c r="A82" s="88">
        <v>7060</v>
      </c>
      <c r="B82" s="91" t="s">
        <v>37</v>
      </c>
      <c r="C82" s="98">
        <f>VLOOKUP(A82,'1. Fibu-Saldenliste (original)'!A:C,3,FALSE)</f>
        <v>-3400</v>
      </c>
      <c r="E82" s="98"/>
      <c r="F82" s="98">
        <f t="shared" ref="F82" si="35">E82+C82</f>
        <v>-3400</v>
      </c>
      <c r="H82" s="208"/>
      <c r="I82" s="208"/>
      <c r="J82" s="208"/>
      <c r="K82" s="208"/>
      <c r="L82" s="209">
        <v>0.7</v>
      </c>
      <c r="M82" s="209">
        <v>0.3</v>
      </c>
      <c r="N82" s="208"/>
      <c r="O82" s="156">
        <f>SUM(H82:N82)</f>
        <v>1</v>
      </c>
      <c r="P82" s="156"/>
      <c r="Q82" s="98">
        <f t="shared" ref="Q82:T82" si="36">ROUND($F82*H82,-2)</f>
        <v>0</v>
      </c>
      <c r="R82" s="98">
        <f t="shared" si="36"/>
        <v>0</v>
      </c>
      <c r="S82" s="98">
        <f t="shared" si="36"/>
        <v>0</v>
      </c>
      <c r="T82" s="98">
        <f t="shared" si="36"/>
        <v>0</v>
      </c>
      <c r="U82" s="98">
        <f>ROUND($F82*L82,-2)</f>
        <v>-2400</v>
      </c>
      <c r="V82" s="98">
        <f t="shared" ref="V82:W82" si="37">ROUND($F82*M82,-2)</f>
        <v>-1000</v>
      </c>
      <c r="W82" s="98">
        <f t="shared" si="37"/>
        <v>0</v>
      </c>
      <c r="X82" s="98">
        <f t="shared" si="34"/>
        <v>-3400</v>
      </c>
      <c r="Y82" s="122">
        <f>X82-F82</f>
        <v>0</v>
      </c>
    </row>
    <row r="83" spans="1:25" x14ac:dyDescent="0.2">
      <c r="B83" s="253" t="s">
        <v>238</v>
      </c>
      <c r="C83" s="100">
        <f t="shared" ref="C83" si="38">SUM(C81:C82)</f>
        <v>-71000</v>
      </c>
      <c r="E83" s="100">
        <f t="shared" ref="E83:F83" si="39">SUM(E81:E82)</f>
        <v>-4300</v>
      </c>
      <c r="F83" s="100">
        <f t="shared" si="39"/>
        <v>-75300</v>
      </c>
      <c r="H83" s="208"/>
      <c r="I83" s="208"/>
      <c r="J83" s="208"/>
      <c r="K83" s="208"/>
      <c r="L83" s="208"/>
      <c r="M83" s="208"/>
      <c r="N83" s="208"/>
      <c r="Q83" s="98"/>
      <c r="R83" s="98"/>
      <c r="S83" s="98"/>
      <c r="T83" s="98"/>
      <c r="U83" s="98"/>
      <c r="V83" s="98"/>
      <c r="W83" s="98"/>
      <c r="X83" s="98"/>
      <c r="Y83" s="122"/>
    </row>
    <row r="84" spans="1:25" x14ac:dyDescent="0.2">
      <c r="B84" s="93"/>
      <c r="C84" s="102"/>
      <c r="E84" s="102"/>
      <c r="F84" s="102"/>
      <c r="H84" s="208"/>
      <c r="I84" s="208"/>
      <c r="J84" s="208"/>
      <c r="K84" s="208"/>
      <c r="L84" s="208"/>
      <c r="M84" s="208"/>
      <c r="N84" s="208"/>
      <c r="Q84" s="98"/>
      <c r="R84" s="98"/>
      <c r="S84" s="98"/>
      <c r="T84" s="98"/>
      <c r="U84" s="98"/>
      <c r="V84" s="98"/>
      <c r="W84" s="98"/>
      <c r="X84" s="98"/>
      <c r="Y84" s="122"/>
    </row>
    <row r="85" spans="1:25" x14ac:dyDescent="0.2">
      <c r="B85" s="96" t="s">
        <v>38</v>
      </c>
      <c r="C85" s="98"/>
      <c r="E85" s="98"/>
      <c r="F85" s="98"/>
      <c r="H85" s="208"/>
      <c r="I85" s="208"/>
      <c r="J85" s="208"/>
      <c r="K85" s="208"/>
      <c r="L85" s="208"/>
      <c r="M85" s="208"/>
      <c r="N85" s="208"/>
      <c r="Q85" s="98"/>
      <c r="R85" s="98"/>
      <c r="S85" s="98"/>
      <c r="T85" s="98"/>
      <c r="U85" s="98"/>
      <c r="V85" s="98"/>
      <c r="W85" s="98"/>
      <c r="X85" s="98"/>
      <c r="Y85" s="122"/>
    </row>
    <row r="86" spans="1:25" x14ac:dyDescent="0.2">
      <c r="B86" s="93" t="s">
        <v>39</v>
      </c>
      <c r="C86" s="98"/>
      <c r="E86" s="98"/>
      <c r="F86" s="98"/>
      <c r="H86" s="208"/>
      <c r="I86" s="208"/>
      <c r="J86" s="208"/>
      <c r="K86" s="208"/>
      <c r="L86" s="208"/>
      <c r="M86" s="208"/>
      <c r="N86" s="208"/>
      <c r="Q86" s="98"/>
      <c r="R86" s="98"/>
      <c r="S86" s="98"/>
      <c r="T86" s="98"/>
      <c r="U86" s="98"/>
      <c r="V86" s="98"/>
      <c r="W86" s="98"/>
      <c r="X86" s="98"/>
      <c r="Y86" s="122"/>
    </row>
    <row r="87" spans="1:25" x14ac:dyDescent="0.2">
      <c r="A87" s="88">
        <v>7610</v>
      </c>
      <c r="B87" s="91" t="s">
        <v>40</v>
      </c>
      <c r="C87" s="98">
        <f>VLOOKUP(A87,'1. Fibu-Saldenliste (original)'!A:C,3,FALSE)</f>
        <v>-500</v>
      </c>
      <c r="E87" s="98"/>
      <c r="F87" s="98">
        <f t="shared" ref="F87:F90" si="40">E87+C87</f>
        <v>-500</v>
      </c>
      <c r="H87" s="208"/>
      <c r="I87" s="208"/>
      <c r="J87" s="208"/>
      <c r="K87" s="208"/>
      <c r="L87" s="208"/>
      <c r="M87" s="209">
        <v>1</v>
      </c>
      <c r="N87" s="208"/>
      <c r="O87" s="156">
        <f>SUM(H87:N87)</f>
        <v>1</v>
      </c>
      <c r="P87" s="156"/>
      <c r="Q87" s="98">
        <f t="shared" ref="Q87:W90" si="41">$F87*H87</f>
        <v>0</v>
      </c>
      <c r="R87" s="98">
        <f t="shared" si="41"/>
        <v>0</v>
      </c>
      <c r="S87" s="98">
        <f t="shared" si="41"/>
        <v>0</v>
      </c>
      <c r="T87" s="98">
        <f t="shared" si="41"/>
        <v>0</v>
      </c>
      <c r="U87" s="98">
        <f t="shared" si="41"/>
        <v>0</v>
      </c>
      <c r="V87" s="98">
        <f t="shared" si="41"/>
        <v>-500</v>
      </c>
      <c r="W87" s="98">
        <f t="shared" si="41"/>
        <v>0</v>
      </c>
      <c r="X87" s="98">
        <f t="shared" ref="X87:X90" si="42">SUM(Q87:W87)</f>
        <v>-500</v>
      </c>
      <c r="Y87" s="122">
        <f t="shared" ref="Y87:Y90" si="43">X87-F87</f>
        <v>0</v>
      </c>
    </row>
    <row r="88" spans="1:25" x14ac:dyDescent="0.2">
      <c r="A88" s="88">
        <v>7660</v>
      </c>
      <c r="B88" s="91" t="s">
        <v>41</v>
      </c>
      <c r="C88" s="98">
        <f>VLOOKUP(A88,'1. Fibu-Saldenliste (original)'!A:C,3,FALSE)</f>
        <v>-600</v>
      </c>
      <c r="E88" s="98"/>
      <c r="F88" s="98">
        <f t="shared" si="40"/>
        <v>-600</v>
      </c>
      <c r="H88" s="208"/>
      <c r="I88" s="208"/>
      <c r="J88" s="208"/>
      <c r="K88" s="208"/>
      <c r="L88" s="208"/>
      <c r="M88" s="209">
        <v>1</v>
      </c>
      <c r="N88" s="208"/>
      <c r="O88" s="156">
        <f>SUM(H88:N88)</f>
        <v>1</v>
      </c>
      <c r="P88" s="156"/>
      <c r="Q88" s="98">
        <f t="shared" si="41"/>
        <v>0</v>
      </c>
      <c r="R88" s="98">
        <f t="shared" si="41"/>
        <v>0</v>
      </c>
      <c r="S88" s="98">
        <f t="shared" si="41"/>
        <v>0</v>
      </c>
      <c r="T88" s="98">
        <f t="shared" si="41"/>
        <v>0</v>
      </c>
      <c r="U88" s="98">
        <f t="shared" si="41"/>
        <v>0</v>
      </c>
      <c r="V88" s="98">
        <f t="shared" si="41"/>
        <v>-600</v>
      </c>
      <c r="W88" s="98">
        <f t="shared" si="41"/>
        <v>0</v>
      </c>
      <c r="X88" s="98">
        <f t="shared" si="42"/>
        <v>-600</v>
      </c>
      <c r="Y88" s="122">
        <f t="shared" si="43"/>
        <v>0</v>
      </c>
    </row>
    <row r="89" spans="1:25" x14ac:dyDescent="0.2">
      <c r="A89" s="88">
        <v>7620</v>
      </c>
      <c r="B89" s="91" t="s">
        <v>42</v>
      </c>
      <c r="C89" s="98">
        <f>VLOOKUP(A89,'1. Fibu-Saldenliste (original)'!A:C,3,FALSE)</f>
        <v>-1800</v>
      </c>
      <c r="E89" s="98"/>
      <c r="F89" s="98">
        <f t="shared" si="40"/>
        <v>-1800</v>
      </c>
      <c r="H89" s="208"/>
      <c r="I89" s="208"/>
      <c r="J89" s="208"/>
      <c r="K89" s="208"/>
      <c r="L89" s="208"/>
      <c r="M89" s="209">
        <v>1</v>
      </c>
      <c r="N89" s="208"/>
      <c r="O89" s="156">
        <f>SUM(H89:N89)</f>
        <v>1</v>
      </c>
      <c r="P89" s="156"/>
      <c r="Q89" s="98">
        <f t="shared" si="41"/>
        <v>0</v>
      </c>
      <c r="R89" s="98">
        <f t="shared" si="41"/>
        <v>0</v>
      </c>
      <c r="S89" s="98">
        <f t="shared" si="41"/>
        <v>0</v>
      </c>
      <c r="T89" s="98">
        <f t="shared" si="41"/>
        <v>0</v>
      </c>
      <c r="U89" s="98">
        <f t="shared" si="41"/>
        <v>0</v>
      </c>
      <c r="V89" s="98">
        <f t="shared" si="41"/>
        <v>-1800</v>
      </c>
      <c r="W89" s="98">
        <f t="shared" si="41"/>
        <v>0</v>
      </c>
      <c r="X89" s="98">
        <f t="shared" si="42"/>
        <v>-1800</v>
      </c>
      <c r="Y89" s="122">
        <f t="shared" si="43"/>
        <v>0</v>
      </c>
    </row>
    <row r="90" spans="1:25" x14ac:dyDescent="0.2">
      <c r="A90" s="88">
        <v>7490</v>
      </c>
      <c r="B90" s="91" t="s">
        <v>43</v>
      </c>
      <c r="C90" s="98">
        <f>VLOOKUP(A90,'1. Fibu-Saldenliste (original)'!A:C,3,FALSE)</f>
        <v>-5200</v>
      </c>
      <c r="E90" s="98"/>
      <c r="F90" s="98">
        <f t="shared" si="40"/>
        <v>-5200</v>
      </c>
      <c r="H90" s="208"/>
      <c r="I90" s="208"/>
      <c r="J90" s="208"/>
      <c r="K90" s="208"/>
      <c r="L90" s="208"/>
      <c r="M90" s="209">
        <v>1</v>
      </c>
      <c r="N90" s="208"/>
      <c r="O90" s="156">
        <f>SUM(H90:N90)</f>
        <v>1</v>
      </c>
      <c r="P90" s="156"/>
      <c r="Q90" s="98">
        <f t="shared" si="41"/>
        <v>0</v>
      </c>
      <c r="R90" s="98">
        <f t="shared" si="41"/>
        <v>0</v>
      </c>
      <c r="S90" s="98">
        <f t="shared" si="41"/>
        <v>0</v>
      </c>
      <c r="T90" s="98">
        <f t="shared" si="41"/>
        <v>0</v>
      </c>
      <c r="U90" s="98">
        <f t="shared" si="41"/>
        <v>0</v>
      </c>
      <c r="V90" s="98">
        <f t="shared" si="41"/>
        <v>-5200</v>
      </c>
      <c r="W90" s="98">
        <f t="shared" si="41"/>
        <v>0</v>
      </c>
      <c r="X90" s="98">
        <f t="shared" si="42"/>
        <v>-5200</v>
      </c>
      <c r="Y90" s="122">
        <f t="shared" si="43"/>
        <v>0</v>
      </c>
    </row>
    <row r="91" spans="1:25" x14ac:dyDescent="0.2">
      <c r="B91" s="93"/>
      <c r="C91" s="99">
        <f t="shared" ref="C91" si="44">SUM(C87:C90)</f>
        <v>-8100</v>
      </c>
      <c r="E91" s="99">
        <f t="shared" ref="E91:F91" si="45">SUM(E87:E90)</f>
        <v>0</v>
      </c>
      <c r="F91" s="99">
        <f t="shared" si="45"/>
        <v>-8100</v>
      </c>
      <c r="H91" s="208"/>
      <c r="I91" s="208"/>
      <c r="J91" s="208"/>
      <c r="K91" s="208"/>
      <c r="L91" s="208"/>
      <c r="M91" s="208"/>
      <c r="N91" s="208"/>
      <c r="Q91" s="98"/>
      <c r="R91" s="98"/>
      <c r="S91" s="98"/>
      <c r="T91" s="98"/>
      <c r="U91" s="98"/>
      <c r="V91" s="98"/>
      <c r="W91" s="98"/>
      <c r="X91" s="98"/>
      <c r="Y91" s="122"/>
    </row>
    <row r="92" spans="1:25" x14ac:dyDescent="0.2">
      <c r="B92" s="93" t="s">
        <v>239</v>
      </c>
      <c r="C92" s="98"/>
      <c r="E92" s="98"/>
      <c r="F92" s="98"/>
      <c r="H92" s="208"/>
      <c r="I92" s="208"/>
      <c r="J92" s="208"/>
      <c r="K92" s="208"/>
      <c r="L92" s="208"/>
      <c r="M92" s="208"/>
      <c r="N92" s="208"/>
      <c r="Q92" s="98"/>
      <c r="R92" s="98"/>
      <c r="S92" s="98"/>
      <c r="T92" s="98"/>
      <c r="U92" s="98"/>
      <c r="V92" s="98"/>
      <c r="W92" s="98"/>
      <c r="X92" s="98"/>
      <c r="Y92" s="122"/>
    </row>
    <row r="93" spans="1:25" x14ac:dyDescent="0.2">
      <c r="A93" s="88">
        <v>7200</v>
      </c>
      <c r="B93" s="91" t="s">
        <v>46</v>
      </c>
      <c r="C93" s="98">
        <f>VLOOKUP(A93,'1. Fibu-Saldenliste (original)'!A:C,3,FALSE)</f>
        <v>-26600</v>
      </c>
      <c r="E93" s="98"/>
      <c r="F93" s="98">
        <f t="shared" ref="F93:F97" si="46">E93+C93</f>
        <v>-26600</v>
      </c>
      <c r="H93" s="208"/>
      <c r="I93" s="208"/>
      <c r="J93" s="208"/>
      <c r="K93" s="208"/>
      <c r="L93" s="209">
        <v>0.95</v>
      </c>
      <c r="M93" s="212">
        <v>0.05</v>
      </c>
      <c r="N93" s="208"/>
      <c r="O93" s="156">
        <f>SUM(H93:N93)</f>
        <v>1</v>
      </c>
      <c r="P93" s="156"/>
      <c r="Q93" s="98">
        <f>ROUND($F93*H93,-2)</f>
        <v>0</v>
      </c>
      <c r="R93" s="98">
        <f t="shared" ref="R93:W97" si="47">ROUND($F93*I93,-2)</f>
        <v>0</v>
      </c>
      <c r="S93" s="98">
        <f t="shared" si="47"/>
        <v>0</v>
      </c>
      <c r="T93" s="98">
        <f t="shared" si="47"/>
        <v>0</v>
      </c>
      <c r="U93" s="98">
        <f t="shared" si="47"/>
        <v>-25300</v>
      </c>
      <c r="V93" s="98">
        <f t="shared" si="47"/>
        <v>-1300</v>
      </c>
      <c r="W93" s="98">
        <f t="shared" si="47"/>
        <v>0</v>
      </c>
      <c r="X93" s="98">
        <f t="shared" ref="X93:X97" si="48">SUM(Q93:W93)</f>
        <v>-26600</v>
      </c>
      <c r="Y93" s="122">
        <f t="shared" ref="Y93:Y97" si="49">X93-F93</f>
        <v>0</v>
      </c>
    </row>
    <row r="94" spans="1:25" x14ac:dyDescent="0.2">
      <c r="A94" s="88">
        <v>7220</v>
      </c>
      <c r="B94" s="106" t="s">
        <v>241</v>
      </c>
      <c r="C94" s="98">
        <f>VLOOKUP(A94,'1. Fibu-Saldenliste (original)'!A:C,3,FALSE)</f>
        <v>-6400</v>
      </c>
      <c r="E94" s="98"/>
      <c r="F94" s="98">
        <f t="shared" si="46"/>
        <v>-6400</v>
      </c>
      <c r="H94" s="208"/>
      <c r="I94" s="208"/>
      <c r="J94" s="208"/>
      <c r="K94" s="208"/>
      <c r="L94" s="209">
        <v>0.6</v>
      </c>
      <c r="M94" s="209">
        <v>0.4</v>
      </c>
      <c r="N94" s="208"/>
      <c r="O94" s="156">
        <f>SUM(H94:N94)</f>
        <v>1</v>
      </c>
      <c r="P94" s="156"/>
      <c r="Q94" s="98">
        <f>ROUND($F94*H94,-2)</f>
        <v>0</v>
      </c>
      <c r="R94" s="98">
        <f t="shared" si="47"/>
        <v>0</v>
      </c>
      <c r="S94" s="98">
        <f t="shared" si="47"/>
        <v>0</v>
      </c>
      <c r="T94" s="98">
        <f t="shared" si="47"/>
        <v>0</v>
      </c>
      <c r="U94" s="98">
        <f t="shared" si="47"/>
        <v>-3800</v>
      </c>
      <c r="V94" s="98">
        <f t="shared" si="47"/>
        <v>-2600</v>
      </c>
      <c r="W94" s="98">
        <f t="shared" si="47"/>
        <v>0</v>
      </c>
      <c r="X94" s="98">
        <f t="shared" si="48"/>
        <v>-6400</v>
      </c>
      <c r="Y94" s="122">
        <f t="shared" si="49"/>
        <v>0</v>
      </c>
    </row>
    <row r="95" spans="1:25" x14ac:dyDescent="0.2">
      <c r="A95" s="88">
        <v>7240</v>
      </c>
      <c r="B95" s="91" t="s">
        <v>48</v>
      </c>
      <c r="C95" s="98">
        <f>VLOOKUP(A95,'1. Fibu-Saldenliste (original)'!A:C,3,FALSE)</f>
        <v>-35300</v>
      </c>
      <c r="E95" s="98"/>
      <c r="F95" s="98">
        <f t="shared" si="46"/>
        <v>-35300</v>
      </c>
      <c r="H95" s="208"/>
      <c r="I95" s="208"/>
      <c r="J95" s="208"/>
      <c r="K95" s="208"/>
      <c r="L95" s="209">
        <v>1</v>
      </c>
      <c r="M95" s="208"/>
      <c r="N95" s="208"/>
      <c r="O95" s="156">
        <f>SUM(H95:N95)</f>
        <v>1</v>
      </c>
      <c r="P95" s="156"/>
      <c r="Q95" s="98">
        <f t="shared" ref="Q95:Q97" si="50">ROUND($F95*H95,-2)</f>
        <v>0</v>
      </c>
      <c r="R95" s="98">
        <f t="shared" si="47"/>
        <v>0</v>
      </c>
      <c r="S95" s="98">
        <f t="shared" si="47"/>
        <v>0</v>
      </c>
      <c r="T95" s="98">
        <f t="shared" si="47"/>
        <v>0</v>
      </c>
      <c r="U95" s="98">
        <f t="shared" si="47"/>
        <v>-35300</v>
      </c>
      <c r="V95" s="98">
        <f t="shared" si="47"/>
        <v>0</v>
      </c>
      <c r="W95" s="98">
        <f t="shared" si="47"/>
        <v>0</v>
      </c>
      <c r="X95" s="98">
        <f t="shared" si="48"/>
        <v>-35300</v>
      </c>
      <c r="Y95" s="122">
        <f t="shared" si="49"/>
        <v>0</v>
      </c>
    </row>
    <row r="96" spans="1:25" x14ac:dyDescent="0.2">
      <c r="A96" s="88">
        <v>7260</v>
      </c>
      <c r="B96" s="91" t="s">
        <v>49</v>
      </c>
      <c r="C96" s="98">
        <f>VLOOKUP(A96,'1. Fibu-Saldenliste (original)'!A:C,3,FALSE)</f>
        <v>-15800</v>
      </c>
      <c r="E96" s="98"/>
      <c r="F96" s="98">
        <f t="shared" si="46"/>
        <v>-15800</v>
      </c>
      <c r="H96" s="208"/>
      <c r="I96" s="208"/>
      <c r="J96" s="208"/>
      <c r="K96" s="208"/>
      <c r="L96" s="209">
        <v>0.5</v>
      </c>
      <c r="M96" s="209">
        <v>0.5</v>
      </c>
      <c r="N96" s="208"/>
      <c r="O96" s="156">
        <f>SUM(H96:N96)</f>
        <v>1</v>
      </c>
      <c r="P96" s="156"/>
      <c r="Q96" s="98">
        <f t="shared" si="50"/>
        <v>0</v>
      </c>
      <c r="R96" s="98">
        <f t="shared" si="47"/>
        <v>0</v>
      </c>
      <c r="S96" s="98">
        <f t="shared" si="47"/>
        <v>0</v>
      </c>
      <c r="T96" s="98">
        <f t="shared" si="47"/>
        <v>0</v>
      </c>
      <c r="U96" s="98">
        <f t="shared" si="47"/>
        <v>-7900</v>
      </c>
      <c r="V96" s="98">
        <f t="shared" si="47"/>
        <v>-7900</v>
      </c>
      <c r="W96" s="98">
        <f t="shared" si="47"/>
        <v>0</v>
      </c>
      <c r="X96" s="98">
        <f t="shared" si="48"/>
        <v>-15800</v>
      </c>
      <c r="Y96" s="122">
        <f t="shared" si="49"/>
        <v>0</v>
      </c>
    </row>
    <row r="97" spans="1:25" x14ac:dyDescent="0.2">
      <c r="A97" s="88">
        <v>7280</v>
      </c>
      <c r="B97" s="91" t="s">
        <v>203</v>
      </c>
      <c r="C97" s="98">
        <f>VLOOKUP(A97,'1. Fibu-Saldenliste (original)'!A:C,3,FALSE)</f>
        <v>-900</v>
      </c>
      <c r="E97" s="98"/>
      <c r="F97" s="98">
        <f t="shared" si="46"/>
        <v>-900</v>
      </c>
      <c r="H97" s="208"/>
      <c r="I97" s="208"/>
      <c r="J97" s="208"/>
      <c r="K97" s="208"/>
      <c r="L97" s="208"/>
      <c r="M97" s="209">
        <v>1</v>
      </c>
      <c r="N97" s="208"/>
      <c r="O97" s="156">
        <f>SUM(H97:N97)</f>
        <v>1</v>
      </c>
      <c r="P97" s="156"/>
      <c r="Q97" s="98">
        <f t="shared" si="50"/>
        <v>0</v>
      </c>
      <c r="R97" s="98">
        <f t="shared" si="47"/>
        <v>0</v>
      </c>
      <c r="S97" s="98">
        <f t="shared" si="47"/>
        <v>0</v>
      </c>
      <c r="T97" s="98">
        <f t="shared" si="47"/>
        <v>0</v>
      </c>
      <c r="U97" s="98">
        <f t="shared" si="47"/>
        <v>0</v>
      </c>
      <c r="V97" s="98">
        <f t="shared" si="47"/>
        <v>-900</v>
      </c>
      <c r="W97" s="98">
        <f t="shared" si="47"/>
        <v>0</v>
      </c>
      <c r="X97" s="98">
        <f t="shared" si="48"/>
        <v>-900</v>
      </c>
      <c r="Y97" s="122">
        <f t="shared" si="49"/>
        <v>0</v>
      </c>
    </row>
    <row r="98" spans="1:25" x14ac:dyDescent="0.2">
      <c r="C98" s="99">
        <f t="shared" ref="C98" si="51">SUM(C93:C97)</f>
        <v>-85000</v>
      </c>
      <c r="E98" s="99">
        <f t="shared" ref="E98:F98" si="52">SUM(E93:E97)</f>
        <v>0</v>
      </c>
      <c r="F98" s="99">
        <f t="shared" si="52"/>
        <v>-85000</v>
      </c>
      <c r="H98" s="208"/>
      <c r="I98" s="208"/>
      <c r="J98" s="208"/>
      <c r="K98" s="208"/>
      <c r="L98" s="208"/>
      <c r="M98" s="208"/>
      <c r="N98" s="208"/>
      <c r="Q98" s="98"/>
      <c r="R98" s="98"/>
      <c r="S98" s="98"/>
      <c r="T98" s="98"/>
      <c r="U98" s="98"/>
      <c r="V98" s="98"/>
      <c r="W98" s="98"/>
      <c r="X98" s="98"/>
      <c r="Y98" s="122"/>
    </row>
    <row r="99" spans="1:25" x14ac:dyDescent="0.2">
      <c r="B99" s="93" t="s">
        <v>50</v>
      </c>
      <c r="C99" s="98"/>
      <c r="E99" s="98"/>
      <c r="F99" s="98"/>
      <c r="H99" s="208"/>
      <c r="I99" s="208"/>
      <c r="J99" s="208"/>
      <c r="K99" s="208"/>
      <c r="L99" s="208"/>
      <c r="M99" s="208"/>
      <c r="N99" s="208"/>
      <c r="Q99" s="98"/>
      <c r="R99" s="98"/>
      <c r="S99" s="98"/>
      <c r="T99" s="98"/>
      <c r="U99" s="98"/>
      <c r="V99" s="98"/>
      <c r="W99" s="98"/>
      <c r="X99" s="98"/>
      <c r="Y99" s="122"/>
    </row>
    <row r="100" spans="1:25" x14ac:dyDescent="0.2">
      <c r="A100" s="88">
        <v>7300</v>
      </c>
      <c r="B100" s="91" t="s">
        <v>51</v>
      </c>
      <c r="C100" s="98">
        <f>VLOOKUP(A100,'1. Fibu-Saldenliste (original)'!A:C,3,FALSE)</f>
        <v>-3600</v>
      </c>
      <c r="E100" s="98"/>
      <c r="F100" s="98">
        <f t="shared" ref="F100:F106" si="53">E100+C100</f>
        <v>-3600</v>
      </c>
      <c r="H100" s="208"/>
      <c r="I100" s="208"/>
      <c r="J100" s="208"/>
      <c r="K100" s="208"/>
      <c r="L100" s="208"/>
      <c r="M100" s="210">
        <f t="shared" ref="M100:M103" si="54">1-L100</f>
        <v>1</v>
      </c>
      <c r="N100" s="208"/>
      <c r="O100" s="156">
        <f t="shared" ref="O100:O106" si="55">SUM(H100:N100)</f>
        <v>1</v>
      </c>
      <c r="P100" s="156"/>
      <c r="Q100" s="98">
        <f t="shared" ref="Q100:W106" si="56">$F100*H100</f>
        <v>0</v>
      </c>
      <c r="R100" s="98">
        <f t="shared" si="56"/>
        <v>0</v>
      </c>
      <c r="S100" s="98">
        <f t="shared" si="56"/>
        <v>0</v>
      </c>
      <c r="T100" s="98">
        <f t="shared" si="56"/>
        <v>0</v>
      </c>
      <c r="U100" s="98">
        <f t="shared" si="56"/>
        <v>0</v>
      </c>
      <c r="V100" s="98">
        <f t="shared" si="56"/>
        <v>-3600</v>
      </c>
      <c r="W100" s="98">
        <f t="shared" si="56"/>
        <v>0</v>
      </c>
      <c r="X100" s="98">
        <f t="shared" ref="X100:X106" si="57">SUM(Q100:W100)</f>
        <v>-3600</v>
      </c>
      <c r="Y100" s="122">
        <f t="shared" ref="Y100:Y106" si="58">X100-F100</f>
        <v>0</v>
      </c>
    </row>
    <row r="101" spans="1:25" x14ac:dyDescent="0.2">
      <c r="A101" s="88">
        <v>7310</v>
      </c>
      <c r="B101" s="91" t="s">
        <v>52</v>
      </c>
      <c r="C101" s="98">
        <f>VLOOKUP(A101,'1. Fibu-Saldenliste (original)'!A:C,3,FALSE)</f>
        <v>-2600</v>
      </c>
      <c r="E101" s="98"/>
      <c r="F101" s="98">
        <f t="shared" si="53"/>
        <v>-2600</v>
      </c>
      <c r="H101" s="208"/>
      <c r="I101" s="208"/>
      <c r="J101" s="208"/>
      <c r="K101" s="208"/>
      <c r="L101" s="208"/>
      <c r="M101" s="210">
        <f t="shared" si="54"/>
        <v>1</v>
      </c>
      <c r="N101" s="208"/>
      <c r="O101" s="156">
        <f t="shared" si="55"/>
        <v>1</v>
      </c>
      <c r="P101" s="156"/>
      <c r="Q101" s="98">
        <f t="shared" si="56"/>
        <v>0</v>
      </c>
      <c r="R101" s="98">
        <f t="shared" si="56"/>
        <v>0</v>
      </c>
      <c r="S101" s="98">
        <f t="shared" si="56"/>
        <v>0</v>
      </c>
      <c r="T101" s="98">
        <f t="shared" si="56"/>
        <v>0</v>
      </c>
      <c r="U101" s="98">
        <f t="shared" si="56"/>
        <v>0</v>
      </c>
      <c r="V101" s="98">
        <f t="shared" si="56"/>
        <v>-2600</v>
      </c>
      <c r="W101" s="98">
        <f t="shared" si="56"/>
        <v>0</v>
      </c>
      <c r="X101" s="98">
        <f t="shared" si="57"/>
        <v>-2600</v>
      </c>
      <c r="Y101" s="122">
        <f t="shared" si="58"/>
        <v>0</v>
      </c>
    </row>
    <row r="102" spans="1:25" x14ac:dyDescent="0.2">
      <c r="A102" s="88">
        <v>7320</v>
      </c>
      <c r="B102" s="91" t="s">
        <v>53</v>
      </c>
      <c r="C102" s="98">
        <f>VLOOKUP(A102,'1. Fibu-Saldenliste (original)'!A:C,3,FALSE)</f>
        <v>-1200</v>
      </c>
      <c r="E102" s="98"/>
      <c r="F102" s="98">
        <f t="shared" si="53"/>
        <v>-1200</v>
      </c>
      <c r="H102" s="208"/>
      <c r="I102" s="208"/>
      <c r="J102" s="208"/>
      <c r="K102" s="208"/>
      <c r="L102" s="208"/>
      <c r="M102" s="210">
        <f t="shared" si="54"/>
        <v>1</v>
      </c>
      <c r="N102" s="208"/>
      <c r="O102" s="156">
        <f t="shared" si="55"/>
        <v>1</v>
      </c>
      <c r="P102" s="156"/>
      <c r="Q102" s="98">
        <f t="shared" si="56"/>
        <v>0</v>
      </c>
      <c r="R102" s="98">
        <f t="shared" si="56"/>
        <v>0</v>
      </c>
      <c r="S102" s="98">
        <f t="shared" si="56"/>
        <v>0</v>
      </c>
      <c r="T102" s="98">
        <f t="shared" si="56"/>
        <v>0</v>
      </c>
      <c r="U102" s="98">
        <f t="shared" si="56"/>
        <v>0</v>
      </c>
      <c r="V102" s="98">
        <f t="shared" si="56"/>
        <v>-1200</v>
      </c>
      <c r="W102" s="98">
        <f t="shared" si="56"/>
        <v>0</v>
      </c>
      <c r="X102" s="98">
        <f t="shared" si="57"/>
        <v>-1200</v>
      </c>
      <c r="Y102" s="122">
        <f t="shared" si="58"/>
        <v>0</v>
      </c>
    </row>
    <row r="103" spans="1:25" x14ac:dyDescent="0.2">
      <c r="A103" s="88">
        <v>7440</v>
      </c>
      <c r="B103" s="91" t="s">
        <v>204</v>
      </c>
      <c r="C103" s="98">
        <f>VLOOKUP(A103,'1. Fibu-Saldenliste (original)'!A:C,3,FALSE)</f>
        <v>-7900</v>
      </c>
      <c r="E103" s="98"/>
      <c r="F103" s="98">
        <f t="shared" si="53"/>
        <v>-7900</v>
      </c>
      <c r="H103" s="208"/>
      <c r="I103" s="208"/>
      <c r="J103" s="208"/>
      <c r="K103" s="208"/>
      <c r="L103" s="208"/>
      <c r="M103" s="210">
        <f t="shared" si="54"/>
        <v>1</v>
      </c>
      <c r="N103" s="208"/>
      <c r="O103" s="156">
        <f t="shared" si="55"/>
        <v>1</v>
      </c>
      <c r="P103" s="156"/>
      <c r="Q103" s="98">
        <f t="shared" si="56"/>
        <v>0</v>
      </c>
      <c r="R103" s="98">
        <f t="shared" si="56"/>
        <v>0</v>
      </c>
      <c r="S103" s="98">
        <f t="shared" si="56"/>
        <v>0</v>
      </c>
      <c r="T103" s="98">
        <f t="shared" si="56"/>
        <v>0</v>
      </c>
      <c r="U103" s="98">
        <f t="shared" si="56"/>
        <v>0</v>
      </c>
      <c r="V103" s="98">
        <f t="shared" si="56"/>
        <v>-7900</v>
      </c>
      <c r="W103" s="98">
        <f t="shared" si="56"/>
        <v>0</v>
      </c>
      <c r="X103" s="98">
        <f t="shared" si="57"/>
        <v>-7900</v>
      </c>
      <c r="Y103" s="122">
        <f t="shared" si="58"/>
        <v>0</v>
      </c>
    </row>
    <row r="104" spans="1:25" x14ac:dyDescent="0.2">
      <c r="A104" s="88">
        <v>7350</v>
      </c>
      <c r="B104" s="91" t="s">
        <v>54</v>
      </c>
      <c r="C104" s="98">
        <f>VLOOKUP(A104,'1. Fibu-Saldenliste (original)'!A:C,3,FALSE)</f>
        <v>-16900</v>
      </c>
      <c r="E104" s="98"/>
      <c r="F104" s="98">
        <f t="shared" si="53"/>
        <v>-16900</v>
      </c>
      <c r="H104" s="208"/>
      <c r="I104" s="208"/>
      <c r="J104" s="208"/>
      <c r="K104" s="208"/>
      <c r="L104" s="210">
        <v>1</v>
      </c>
      <c r="M104" s="208"/>
      <c r="N104" s="208"/>
      <c r="O104" s="156">
        <f t="shared" si="55"/>
        <v>1</v>
      </c>
      <c r="P104" s="156"/>
      <c r="Q104" s="98">
        <f t="shared" si="56"/>
        <v>0</v>
      </c>
      <c r="R104" s="98">
        <f t="shared" si="56"/>
        <v>0</v>
      </c>
      <c r="S104" s="98">
        <f t="shared" si="56"/>
        <v>0</v>
      </c>
      <c r="T104" s="98">
        <f t="shared" si="56"/>
        <v>0</v>
      </c>
      <c r="U104" s="98">
        <f t="shared" si="56"/>
        <v>-16900</v>
      </c>
      <c r="V104" s="98">
        <f t="shared" si="56"/>
        <v>0</v>
      </c>
      <c r="W104" s="98">
        <f t="shared" si="56"/>
        <v>0</v>
      </c>
      <c r="X104" s="98">
        <f t="shared" si="57"/>
        <v>-16900</v>
      </c>
      <c r="Y104" s="122">
        <f t="shared" si="58"/>
        <v>0</v>
      </c>
    </row>
    <row r="105" spans="1:25" x14ac:dyDescent="0.2">
      <c r="A105" s="88">
        <v>7360</v>
      </c>
      <c r="B105" s="91" t="s">
        <v>55</v>
      </c>
      <c r="C105" s="98">
        <f>VLOOKUP(A105,'1. Fibu-Saldenliste (original)'!A:C,3,FALSE)</f>
        <v>-7200</v>
      </c>
      <c r="E105" s="98"/>
      <c r="F105" s="98">
        <f t="shared" si="53"/>
        <v>-7200</v>
      </c>
      <c r="H105" s="208"/>
      <c r="I105" s="208"/>
      <c r="J105" s="208"/>
      <c r="K105" s="208"/>
      <c r="L105" s="210">
        <v>1</v>
      </c>
      <c r="M105" s="208"/>
      <c r="N105" s="208"/>
      <c r="O105" s="156">
        <f t="shared" si="55"/>
        <v>1</v>
      </c>
      <c r="P105" s="156"/>
      <c r="Q105" s="98">
        <f t="shared" si="56"/>
        <v>0</v>
      </c>
      <c r="R105" s="98">
        <f t="shared" si="56"/>
        <v>0</v>
      </c>
      <c r="S105" s="98">
        <f t="shared" si="56"/>
        <v>0</v>
      </c>
      <c r="T105" s="98">
        <f t="shared" si="56"/>
        <v>0</v>
      </c>
      <c r="U105" s="98">
        <f t="shared" si="56"/>
        <v>-7200</v>
      </c>
      <c r="V105" s="98">
        <f t="shared" si="56"/>
        <v>0</v>
      </c>
      <c r="W105" s="98">
        <f t="shared" si="56"/>
        <v>0</v>
      </c>
      <c r="X105" s="98">
        <f t="shared" si="57"/>
        <v>-7200</v>
      </c>
      <c r="Y105" s="122">
        <f t="shared" si="58"/>
        <v>0</v>
      </c>
    </row>
    <row r="106" spans="1:25" x14ac:dyDescent="0.2">
      <c r="A106" s="88">
        <v>7370</v>
      </c>
      <c r="B106" s="91" t="s">
        <v>56</v>
      </c>
      <c r="C106" s="98">
        <f>VLOOKUP(A106,'1. Fibu-Saldenliste (original)'!A:C,3,FALSE)</f>
        <v>-2800</v>
      </c>
      <c r="E106" s="98"/>
      <c r="F106" s="98">
        <f t="shared" si="53"/>
        <v>-2800</v>
      </c>
      <c r="H106" s="208"/>
      <c r="I106" s="208"/>
      <c r="J106" s="208"/>
      <c r="K106" s="208"/>
      <c r="L106" s="210">
        <v>1</v>
      </c>
      <c r="M106" s="208"/>
      <c r="N106" s="208"/>
      <c r="O106" s="156">
        <f t="shared" si="55"/>
        <v>1</v>
      </c>
      <c r="P106" s="156"/>
      <c r="Q106" s="98">
        <f t="shared" si="56"/>
        <v>0</v>
      </c>
      <c r="R106" s="98">
        <f t="shared" si="56"/>
        <v>0</v>
      </c>
      <c r="S106" s="98">
        <f t="shared" si="56"/>
        <v>0</v>
      </c>
      <c r="T106" s="98">
        <f t="shared" si="56"/>
        <v>0</v>
      </c>
      <c r="U106" s="98">
        <f t="shared" si="56"/>
        <v>-2800</v>
      </c>
      <c r="V106" s="98">
        <f t="shared" si="56"/>
        <v>0</v>
      </c>
      <c r="W106" s="98">
        <f t="shared" si="56"/>
        <v>0</v>
      </c>
      <c r="X106" s="98">
        <f t="shared" si="57"/>
        <v>-2800</v>
      </c>
      <c r="Y106" s="122">
        <f t="shared" si="58"/>
        <v>0</v>
      </c>
    </row>
    <row r="107" spans="1:25" x14ac:dyDescent="0.2">
      <c r="C107" s="99">
        <f t="shared" ref="C107" si="59">SUM(C100:C106)</f>
        <v>-42200</v>
      </c>
      <c r="E107" s="99">
        <f t="shared" ref="E107:F107" si="60">SUM(E100:E106)</f>
        <v>0</v>
      </c>
      <c r="F107" s="99">
        <f t="shared" si="60"/>
        <v>-42200</v>
      </c>
      <c r="H107" s="208"/>
      <c r="I107" s="208"/>
      <c r="J107" s="208"/>
      <c r="K107" s="208"/>
      <c r="L107" s="208"/>
      <c r="M107" s="208"/>
      <c r="N107" s="208"/>
      <c r="Q107" s="98"/>
      <c r="R107" s="98"/>
      <c r="S107" s="98"/>
      <c r="T107" s="98"/>
      <c r="U107" s="98"/>
      <c r="V107" s="98"/>
      <c r="W107" s="98"/>
      <c r="X107" s="98"/>
      <c r="Y107" s="122"/>
    </row>
    <row r="108" spans="1:25" x14ac:dyDescent="0.2">
      <c r="B108" s="93" t="s">
        <v>57</v>
      </c>
      <c r="C108" s="98"/>
      <c r="E108" s="98"/>
      <c r="F108" s="98"/>
      <c r="H108" s="208"/>
      <c r="I108" s="208"/>
      <c r="J108" s="208"/>
      <c r="K108" s="208"/>
      <c r="L108" s="208"/>
      <c r="M108" s="208"/>
      <c r="N108" s="208"/>
      <c r="Q108" s="98"/>
      <c r="R108" s="98"/>
      <c r="S108" s="98"/>
      <c r="T108" s="98"/>
      <c r="U108" s="98"/>
      <c r="V108" s="98"/>
      <c r="W108" s="98"/>
      <c r="X108" s="98"/>
      <c r="Y108" s="122"/>
    </row>
    <row r="109" spans="1:25" x14ac:dyDescent="0.2">
      <c r="A109" s="88">
        <v>7380</v>
      </c>
      <c r="B109" s="91" t="s">
        <v>58</v>
      </c>
      <c r="C109" s="98">
        <f>VLOOKUP(A109,'1. Fibu-Saldenliste (original)'!A:C,3,FALSE)</f>
        <v>-10300</v>
      </c>
      <c r="E109" s="98"/>
      <c r="F109" s="98">
        <f t="shared" ref="F109" si="61">E109+C109</f>
        <v>-10300</v>
      </c>
      <c r="H109" s="208"/>
      <c r="I109" s="208"/>
      <c r="J109" s="208"/>
      <c r="K109" s="208"/>
      <c r="L109" s="209">
        <v>1</v>
      </c>
      <c r="M109" s="208"/>
      <c r="N109" s="208"/>
      <c r="O109" s="156">
        <f>SUM(H109:N109)</f>
        <v>1</v>
      </c>
      <c r="P109" s="156"/>
      <c r="Q109" s="98">
        <f>$F109*H109</f>
        <v>0</v>
      </c>
      <c r="R109" s="98">
        <f t="shared" ref="R109:W109" si="62">$F109*I109</f>
        <v>0</v>
      </c>
      <c r="S109" s="98">
        <f t="shared" si="62"/>
        <v>0</v>
      </c>
      <c r="T109" s="98">
        <f t="shared" si="62"/>
        <v>0</v>
      </c>
      <c r="U109" s="98">
        <f t="shared" si="62"/>
        <v>-10300</v>
      </c>
      <c r="V109" s="98">
        <f t="shared" si="62"/>
        <v>0</v>
      </c>
      <c r="W109" s="98">
        <f t="shared" si="62"/>
        <v>0</v>
      </c>
      <c r="X109" s="98">
        <f t="shared" ref="X109" si="63">SUM(Q109:W109)</f>
        <v>-10300</v>
      </c>
      <c r="Y109" s="122">
        <f>X109-F109</f>
        <v>0</v>
      </c>
    </row>
    <row r="110" spans="1:25" x14ac:dyDescent="0.2">
      <c r="C110" s="99">
        <f>SUM(C109:C109)</f>
        <v>-10300</v>
      </c>
      <c r="E110" s="99">
        <f>SUM(E109:E109)</f>
        <v>0</v>
      </c>
      <c r="F110" s="99">
        <f>SUM(F109:F109)</f>
        <v>-10300</v>
      </c>
      <c r="H110" s="208"/>
      <c r="I110" s="208"/>
      <c r="J110" s="208"/>
      <c r="K110" s="208"/>
      <c r="L110" s="208"/>
      <c r="M110" s="208"/>
      <c r="N110" s="208"/>
      <c r="Q110" s="98"/>
      <c r="R110" s="98"/>
      <c r="S110" s="98"/>
      <c r="T110" s="98"/>
      <c r="U110" s="98"/>
      <c r="V110" s="98"/>
      <c r="W110" s="98"/>
      <c r="X110" s="98"/>
      <c r="Y110" s="122"/>
    </row>
    <row r="111" spans="1:25" x14ac:dyDescent="0.2">
      <c r="B111" s="93" t="s">
        <v>59</v>
      </c>
      <c r="C111" s="98"/>
      <c r="E111" s="98"/>
      <c r="F111" s="98"/>
      <c r="H111" s="208"/>
      <c r="I111" s="208"/>
      <c r="J111" s="208"/>
      <c r="K111" s="208"/>
      <c r="L111" s="208"/>
      <c r="M111" s="208"/>
      <c r="N111" s="208"/>
      <c r="Q111" s="98"/>
      <c r="R111" s="98"/>
      <c r="S111" s="98"/>
      <c r="T111" s="98"/>
      <c r="U111" s="98"/>
      <c r="V111" s="98"/>
      <c r="W111" s="98"/>
      <c r="X111" s="98"/>
      <c r="Y111" s="122"/>
    </row>
    <row r="112" spans="1:25" x14ac:dyDescent="0.2">
      <c r="A112" s="88">
        <v>7150</v>
      </c>
      <c r="B112" s="91" t="s">
        <v>60</v>
      </c>
      <c r="C112" s="98">
        <f>VLOOKUP(A112,'1. Fibu-Saldenliste (original)'!A:C,3,FALSE)</f>
        <v>-22900</v>
      </c>
      <c r="E112" s="98"/>
      <c r="F112" s="98">
        <f t="shared" ref="F112:F113" si="64">E112+C112</f>
        <v>-22900</v>
      </c>
      <c r="H112" s="208"/>
      <c r="I112" s="208"/>
      <c r="J112" s="208"/>
      <c r="K112" s="208"/>
      <c r="L112" s="208"/>
      <c r="M112" s="209">
        <v>1</v>
      </c>
      <c r="N112" s="208"/>
      <c r="O112" s="156">
        <f>SUM(H112:N112)</f>
        <v>1</v>
      </c>
      <c r="P112" s="156"/>
      <c r="Q112" s="98">
        <f t="shared" ref="Q112:W113" si="65">$F112*H112</f>
        <v>0</v>
      </c>
      <c r="R112" s="98">
        <f t="shared" si="65"/>
        <v>0</v>
      </c>
      <c r="S112" s="98">
        <f t="shared" si="65"/>
        <v>0</v>
      </c>
      <c r="T112" s="98">
        <f t="shared" si="65"/>
        <v>0</v>
      </c>
      <c r="U112" s="98">
        <f t="shared" si="65"/>
        <v>0</v>
      </c>
      <c r="V112" s="98">
        <f t="shared" si="65"/>
        <v>-22900</v>
      </c>
      <c r="W112" s="98">
        <f t="shared" si="65"/>
        <v>0</v>
      </c>
      <c r="X112" s="98">
        <f t="shared" ref="X112:X113" si="66">SUM(Q112:W112)</f>
        <v>-22900</v>
      </c>
      <c r="Y112" s="122">
        <f t="shared" ref="Y112:Y113" si="67">X112-F112</f>
        <v>0</v>
      </c>
    </row>
    <row r="113" spans="1:25" x14ac:dyDescent="0.2">
      <c r="A113" s="88">
        <v>7190</v>
      </c>
      <c r="B113" s="91" t="s">
        <v>61</v>
      </c>
      <c r="C113" s="98">
        <f>VLOOKUP(A113,'1. Fibu-Saldenliste (original)'!A:C,3,FALSE)</f>
        <v>-300</v>
      </c>
      <c r="E113" s="98"/>
      <c r="F113" s="98">
        <f t="shared" si="64"/>
        <v>-300</v>
      </c>
      <c r="H113" s="208"/>
      <c r="I113" s="208"/>
      <c r="J113" s="208"/>
      <c r="K113" s="208"/>
      <c r="L113" s="208"/>
      <c r="M113" s="209">
        <v>1</v>
      </c>
      <c r="N113" s="208"/>
      <c r="O113" s="156">
        <f>SUM(H113:N113)</f>
        <v>1</v>
      </c>
      <c r="P113" s="156"/>
      <c r="Q113" s="98">
        <f t="shared" si="65"/>
        <v>0</v>
      </c>
      <c r="R113" s="98">
        <f t="shared" si="65"/>
        <v>0</v>
      </c>
      <c r="S113" s="98">
        <f t="shared" si="65"/>
        <v>0</v>
      </c>
      <c r="T113" s="98">
        <f t="shared" si="65"/>
        <v>0</v>
      </c>
      <c r="U113" s="98">
        <f t="shared" si="65"/>
        <v>0</v>
      </c>
      <c r="V113" s="98">
        <f t="shared" si="65"/>
        <v>-300</v>
      </c>
      <c r="W113" s="98">
        <f t="shared" si="65"/>
        <v>0</v>
      </c>
      <c r="X113" s="98">
        <f t="shared" si="66"/>
        <v>-300</v>
      </c>
      <c r="Y113" s="122">
        <f t="shared" si="67"/>
        <v>0</v>
      </c>
    </row>
    <row r="114" spans="1:25" x14ac:dyDescent="0.2">
      <c r="C114" s="99">
        <f t="shared" ref="C114" si="68">SUM(C112:C113)</f>
        <v>-23200</v>
      </c>
      <c r="E114" s="99">
        <f t="shared" ref="E114:F114" si="69">SUM(E112:E113)</f>
        <v>0</v>
      </c>
      <c r="F114" s="99">
        <f t="shared" si="69"/>
        <v>-23200</v>
      </c>
      <c r="H114" s="208"/>
      <c r="I114" s="208"/>
      <c r="J114" s="208"/>
      <c r="K114" s="208"/>
      <c r="L114" s="208"/>
      <c r="M114" s="208"/>
      <c r="N114" s="208"/>
      <c r="Q114" s="98"/>
      <c r="R114" s="98"/>
      <c r="S114" s="98"/>
      <c r="T114" s="98"/>
      <c r="U114" s="98"/>
      <c r="V114" s="98"/>
      <c r="W114" s="98"/>
      <c r="X114" s="98"/>
      <c r="Y114" s="122"/>
    </row>
    <row r="115" spans="1:25" x14ac:dyDescent="0.2">
      <c r="B115" s="93" t="s">
        <v>62</v>
      </c>
      <c r="C115" s="98"/>
      <c r="E115" s="98"/>
      <c r="F115" s="98"/>
      <c r="H115" s="208"/>
      <c r="I115" s="208"/>
      <c r="J115" s="208"/>
      <c r="K115" s="208"/>
      <c r="L115" s="208"/>
      <c r="M115" s="208"/>
      <c r="N115" s="208"/>
      <c r="Q115" s="98"/>
      <c r="R115" s="98"/>
      <c r="S115" s="98"/>
      <c r="T115" s="98"/>
      <c r="U115" s="98"/>
      <c r="V115" s="98"/>
      <c r="W115" s="98"/>
      <c r="X115" s="98"/>
      <c r="Y115" s="122"/>
    </row>
    <row r="116" spans="1:25" x14ac:dyDescent="0.2">
      <c r="A116" s="88">
        <v>7780</v>
      </c>
      <c r="B116" s="91" t="s">
        <v>63</v>
      </c>
      <c r="C116" s="98">
        <f>VLOOKUP(A116,'1. Fibu-Saldenliste (original)'!A:C,3,FALSE)</f>
        <v>-18800</v>
      </c>
      <c r="E116" s="98"/>
      <c r="F116" s="98">
        <f t="shared" ref="F116" si="70">E116+C116</f>
        <v>-18800</v>
      </c>
      <c r="H116" s="208"/>
      <c r="I116" s="208"/>
      <c r="J116" s="213">
        <v>0.01</v>
      </c>
      <c r="K116" s="214"/>
      <c r="L116" s="213">
        <v>0.5</v>
      </c>
      <c r="M116" s="213">
        <f>1-L116-J116</f>
        <v>0.49</v>
      </c>
      <c r="N116" s="208"/>
      <c r="O116" s="156">
        <f>SUM(H116:N116)</f>
        <v>1</v>
      </c>
      <c r="P116" s="156"/>
      <c r="Q116" s="98">
        <f t="shared" ref="Q116:R116" si="71">ROUND($F116*H116,-2)</f>
        <v>0</v>
      </c>
      <c r="R116" s="98">
        <f t="shared" si="71"/>
        <v>0</v>
      </c>
      <c r="S116" s="98">
        <f>ROUND($F116*J116,-2)</f>
        <v>-200</v>
      </c>
      <c r="T116" s="98">
        <f t="shared" ref="T116:W116" si="72">ROUND($F116*K116,-2)</f>
        <v>0</v>
      </c>
      <c r="U116" s="98">
        <f t="shared" si="72"/>
        <v>-9400</v>
      </c>
      <c r="V116" s="98">
        <f t="shared" si="72"/>
        <v>-9200</v>
      </c>
      <c r="W116" s="98">
        <f t="shared" si="72"/>
        <v>0</v>
      </c>
      <c r="X116" s="98">
        <f t="shared" ref="X116" si="73">SUM(Q116:W116)</f>
        <v>-18800</v>
      </c>
      <c r="Y116" s="122">
        <f>X116-F116</f>
        <v>0</v>
      </c>
    </row>
    <row r="117" spans="1:25" x14ac:dyDescent="0.2">
      <c r="C117" s="99">
        <f>C116</f>
        <v>-18800</v>
      </c>
      <c r="E117" s="99">
        <f>E116</f>
        <v>0</v>
      </c>
      <c r="F117" s="99">
        <f>F116</f>
        <v>-18800</v>
      </c>
      <c r="H117" s="208"/>
      <c r="I117" s="208"/>
      <c r="J117" s="214"/>
      <c r="K117" s="214"/>
      <c r="L117" s="214"/>
      <c r="M117" s="214"/>
      <c r="N117" s="208"/>
      <c r="Q117" s="98"/>
      <c r="R117" s="98"/>
      <c r="S117" s="98"/>
      <c r="T117" s="98"/>
      <c r="U117" s="98"/>
      <c r="V117" s="98"/>
      <c r="W117" s="98"/>
      <c r="X117" s="98"/>
      <c r="Y117" s="122"/>
    </row>
    <row r="118" spans="1:25" x14ac:dyDescent="0.2">
      <c r="B118" s="93" t="s">
        <v>64</v>
      </c>
      <c r="C118" s="98"/>
      <c r="E118" s="98"/>
      <c r="F118" s="98"/>
      <c r="H118" s="208"/>
      <c r="I118" s="208"/>
      <c r="J118" s="208"/>
      <c r="K118" s="208"/>
      <c r="L118" s="208"/>
      <c r="M118" s="208"/>
      <c r="N118" s="208"/>
      <c r="Q118" s="98"/>
      <c r="R118" s="98"/>
      <c r="S118" s="98"/>
      <c r="T118" s="98"/>
      <c r="U118" s="98"/>
      <c r="V118" s="98"/>
      <c r="W118" s="98"/>
      <c r="X118" s="98"/>
      <c r="Y118" s="122"/>
    </row>
    <row r="119" spans="1:25" x14ac:dyDescent="0.2">
      <c r="A119" s="88">
        <v>7480</v>
      </c>
      <c r="B119" s="91" t="s">
        <v>65</v>
      </c>
      <c r="C119" s="98">
        <f>VLOOKUP(A119,'1. Fibu-Saldenliste (original)'!A:C,3,FALSE)</f>
        <v>-1300</v>
      </c>
      <c r="E119" s="98"/>
      <c r="F119" s="98">
        <f t="shared" ref="F119:F120" si="74">E119+C119</f>
        <v>-1300</v>
      </c>
      <c r="H119" s="208"/>
      <c r="I119" s="208"/>
      <c r="J119" s="208"/>
      <c r="K119" s="208"/>
      <c r="L119" s="208"/>
      <c r="M119" s="209">
        <v>1</v>
      </c>
      <c r="N119" s="208"/>
      <c r="O119" s="156">
        <f>SUM(H119:N119)</f>
        <v>1</v>
      </c>
      <c r="P119" s="156"/>
      <c r="Q119" s="98">
        <f t="shared" ref="Q119:W120" si="75">$F119*H119</f>
        <v>0</v>
      </c>
      <c r="R119" s="98">
        <f t="shared" si="75"/>
        <v>0</v>
      </c>
      <c r="S119" s="98">
        <f t="shared" si="75"/>
        <v>0</v>
      </c>
      <c r="T119" s="98">
        <f t="shared" si="75"/>
        <v>0</v>
      </c>
      <c r="U119" s="98">
        <f t="shared" si="75"/>
        <v>0</v>
      </c>
      <c r="V119" s="98">
        <f t="shared" si="75"/>
        <v>-1300</v>
      </c>
      <c r="W119" s="98">
        <f t="shared" si="75"/>
        <v>0</v>
      </c>
      <c r="X119" s="98">
        <f t="shared" ref="X119:X120" si="76">SUM(Q119:W119)</f>
        <v>-1300</v>
      </c>
      <c r="Y119" s="122">
        <f t="shared" ref="Y119:Y120" si="77">X119-F119</f>
        <v>0</v>
      </c>
    </row>
    <row r="120" spans="1:25" x14ac:dyDescent="0.2">
      <c r="A120" s="88">
        <v>7820</v>
      </c>
      <c r="B120" s="91" t="s">
        <v>66</v>
      </c>
      <c r="C120" s="98">
        <f>VLOOKUP(A120,'1. Fibu-Saldenliste (original)'!A:C,3,FALSE)</f>
        <v>-2600</v>
      </c>
      <c r="E120" s="98"/>
      <c r="F120" s="98">
        <f t="shared" si="74"/>
        <v>-2600</v>
      </c>
      <c r="H120" s="208"/>
      <c r="I120" s="208"/>
      <c r="J120" s="208"/>
      <c r="K120" s="208"/>
      <c r="L120" s="208"/>
      <c r="M120" s="209">
        <v>1</v>
      </c>
      <c r="N120" s="208"/>
      <c r="O120" s="156">
        <f>SUM(H120:N120)</f>
        <v>1</v>
      </c>
      <c r="P120" s="156"/>
      <c r="Q120" s="98">
        <f t="shared" si="75"/>
        <v>0</v>
      </c>
      <c r="R120" s="98">
        <f t="shared" si="75"/>
        <v>0</v>
      </c>
      <c r="S120" s="98">
        <f t="shared" si="75"/>
        <v>0</v>
      </c>
      <c r="T120" s="98">
        <f t="shared" si="75"/>
        <v>0</v>
      </c>
      <c r="U120" s="98">
        <f t="shared" si="75"/>
        <v>0</v>
      </c>
      <c r="V120" s="98">
        <f t="shared" si="75"/>
        <v>-2600</v>
      </c>
      <c r="W120" s="98">
        <f t="shared" si="75"/>
        <v>0</v>
      </c>
      <c r="X120" s="98">
        <f t="shared" si="76"/>
        <v>-2600</v>
      </c>
      <c r="Y120" s="122">
        <f t="shared" si="77"/>
        <v>0</v>
      </c>
    </row>
    <row r="121" spans="1:25" x14ac:dyDescent="0.2">
      <c r="C121" s="99">
        <f t="shared" ref="C121" si="78">SUM(C119:C120)</f>
        <v>-3900</v>
      </c>
      <c r="E121" s="99">
        <f t="shared" ref="E121:F121" si="79">SUM(E119:E120)</f>
        <v>0</v>
      </c>
      <c r="F121" s="99">
        <f t="shared" si="79"/>
        <v>-3900</v>
      </c>
      <c r="H121" s="208"/>
      <c r="I121" s="208"/>
      <c r="J121" s="208"/>
      <c r="K121" s="208"/>
      <c r="L121" s="208"/>
      <c r="M121" s="208"/>
      <c r="N121" s="208"/>
      <c r="Q121" s="98"/>
      <c r="R121" s="98"/>
      <c r="S121" s="98"/>
      <c r="T121" s="98"/>
      <c r="U121" s="98"/>
      <c r="V121" s="98"/>
      <c r="W121" s="98"/>
      <c r="X121" s="98"/>
      <c r="Y121" s="122"/>
    </row>
    <row r="122" spans="1:25" x14ac:dyDescent="0.2">
      <c r="B122" s="93" t="s">
        <v>67</v>
      </c>
      <c r="C122" s="98"/>
      <c r="E122" s="98"/>
      <c r="F122" s="98"/>
      <c r="H122" s="208"/>
      <c r="I122" s="208"/>
      <c r="J122" s="208"/>
      <c r="K122" s="208"/>
      <c r="L122" s="208"/>
      <c r="M122" s="208"/>
      <c r="N122" s="208"/>
      <c r="Q122" s="98"/>
      <c r="R122" s="98"/>
      <c r="S122" s="98"/>
      <c r="T122" s="98"/>
      <c r="U122" s="98"/>
      <c r="V122" s="98"/>
      <c r="W122" s="98"/>
      <c r="X122" s="98"/>
      <c r="Y122" s="122"/>
    </row>
    <row r="123" spans="1:25" x14ac:dyDescent="0.2">
      <c r="A123" s="88">
        <v>7840</v>
      </c>
      <c r="B123" s="91" t="s">
        <v>68</v>
      </c>
      <c r="C123" s="98">
        <f>VLOOKUP(A123,'1. Fibu-Saldenliste (original)'!A:C,3,FALSE)</f>
        <v>-2600</v>
      </c>
      <c r="E123" s="98"/>
      <c r="F123" s="98">
        <f t="shared" ref="F123:F128" si="80">E123+C123</f>
        <v>-2600</v>
      </c>
      <c r="H123" s="208"/>
      <c r="I123" s="208"/>
      <c r="J123" s="208"/>
      <c r="K123" s="208"/>
      <c r="L123" s="208"/>
      <c r="M123" s="208"/>
      <c r="N123" s="209">
        <v>1</v>
      </c>
      <c r="O123" s="156">
        <f>SUM(H123:N123)</f>
        <v>1</v>
      </c>
      <c r="P123" s="156"/>
      <c r="Q123" s="98">
        <f t="shared" ref="Q123:W128" si="81">$F123*H123</f>
        <v>0</v>
      </c>
      <c r="R123" s="98">
        <f t="shared" si="81"/>
        <v>0</v>
      </c>
      <c r="S123" s="98">
        <f t="shared" si="81"/>
        <v>0</v>
      </c>
      <c r="T123" s="98">
        <f t="shared" si="81"/>
        <v>0</v>
      </c>
      <c r="U123" s="98">
        <f t="shared" si="81"/>
        <v>0</v>
      </c>
      <c r="V123" s="98">
        <f t="shared" si="81"/>
        <v>0</v>
      </c>
      <c r="W123" s="98">
        <f t="shared" si="81"/>
        <v>-2600</v>
      </c>
      <c r="X123" s="98">
        <f t="shared" ref="X123:X128" si="82">SUM(Q123:W123)</f>
        <v>-2600</v>
      </c>
      <c r="Y123" s="122">
        <f t="shared" ref="Y123:Y128" si="83">X123-F123</f>
        <v>0</v>
      </c>
    </row>
    <row r="124" spans="1:25" x14ac:dyDescent="0.2">
      <c r="A124" s="88">
        <v>7850</v>
      </c>
      <c r="B124" s="91" t="s">
        <v>69</v>
      </c>
      <c r="C124" s="98">
        <f>VLOOKUP(A124,'1. Fibu-Saldenliste (original)'!A:C,3,FALSE)</f>
        <v>-400</v>
      </c>
      <c r="E124" s="98"/>
      <c r="F124" s="98">
        <f t="shared" si="80"/>
        <v>-400</v>
      </c>
      <c r="H124" s="208"/>
      <c r="I124" s="208"/>
      <c r="J124" s="208"/>
      <c r="K124" s="208"/>
      <c r="L124" s="208"/>
      <c r="M124" s="208"/>
      <c r="N124" s="209">
        <v>1</v>
      </c>
      <c r="O124" s="156">
        <f>SUM(H124:N124)</f>
        <v>1</v>
      </c>
      <c r="P124" s="156"/>
      <c r="Q124" s="98">
        <f t="shared" si="81"/>
        <v>0</v>
      </c>
      <c r="R124" s="98">
        <f t="shared" si="81"/>
        <v>0</v>
      </c>
      <c r="S124" s="98">
        <f t="shared" si="81"/>
        <v>0</v>
      </c>
      <c r="T124" s="98">
        <f t="shared" si="81"/>
        <v>0</v>
      </c>
      <c r="U124" s="98">
        <f t="shared" si="81"/>
        <v>0</v>
      </c>
      <c r="V124" s="98">
        <f t="shared" si="81"/>
        <v>0</v>
      </c>
      <c r="W124" s="98">
        <f t="shared" si="81"/>
        <v>-400</v>
      </c>
      <c r="X124" s="98">
        <f t="shared" si="82"/>
        <v>-400</v>
      </c>
      <c r="Y124" s="122">
        <f t="shared" si="83"/>
        <v>0</v>
      </c>
    </row>
    <row r="125" spans="1:25" x14ac:dyDescent="0.2">
      <c r="B125" s="103" t="s">
        <v>129</v>
      </c>
      <c r="C125" s="98"/>
      <c r="E125" s="104">
        <f>-'3.a. kalk. Kosten u. Umsatz'!F77</f>
        <v>-8900</v>
      </c>
      <c r="F125" s="98">
        <f t="shared" si="80"/>
        <v>-8900</v>
      </c>
      <c r="H125" s="208"/>
      <c r="I125" s="208"/>
      <c r="J125" s="208"/>
      <c r="K125" s="208"/>
      <c r="L125" s="208"/>
      <c r="M125" s="209">
        <v>1</v>
      </c>
      <c r="N125" s="208"/>
      <c r="O125" s="156"/>
      <c r="P125" s="156"/>
      <c r="Q125" s="98">
        <f t="shared" si="81"/>
        <v>0</v>
      </c>
      <c r="R125" s="98">
        <f t="shared" si="81"/>
        <v>0</v>
      </c>
      <c r="S125" s="98">
        <f t="shared" si="81"/>
        <v>0</v>
      </c>
      <c r="T125" s="98">
        <f t="shared" si="81"/>
        <v>0</v>
      </c>
      <c r="U125" s="98">
        <f t="shared" si="81"/>
        <v>0</v>
      </c>
      <c r="V125" s="98">
        <f t="shared" si="81"/>
        <v>-8900</v>
      </c>
      <c r="W125" s="98">
        <f t="shared" si="81"/>
        <v>0</v>
      </c>
      <c r="X125" s="98">
        <f t="shared" si="82"/>
        <v>-8900</v>
      </c>
      <c r="Y125" s="122">
        <f t="shared" si="83"/>
        <v>0</v>
      </c>
    </row>
    <row r="126" spans="1:25" x14ac:dyDescent="0.2">
      <c r="B126" s="103" t="s">
        <v>131</v>
      </c>
      <c r="C126" s="98"/>
      <c r="E126" s="104">
        <f>-'3.a. kalk. Kosten u. Umsatz'!F81</f>
        <v>-17800</v>
      </c>
      <c r="F126" s="98">
        <f t="shared" si="80"/>
        <v>-17800</v>
      </c>
      <c r="H126" s="208"/>
      <c r="I126" s="208"/>
      <c r="J126" s="208"/>
      <c r="K126" s="208"/>
      <c r="L126" s="208"/>
      <c r="M126" s="209">
        <v>1</v>
      </c>
      <c r="N126" s="208"/>
      <c r="O126" s="156"/>
      <c r="P126" s="156"/>
      <c r="Q126" s="98">
        <f t="shared" si="81"/>
        <v>0</v>
      </c>
      <c r="R126" s="98">
        <f t="shared" si="81"/>
        <v>0</v>
      </c>
      <c r="S126" s="98">
        <f t="shared" si="81"/>
        <v>0</v>
      </c>
      <c r="T126" s="98">
        <f t="shared" si="81"/>
        <v>0</v>
      </c>
      <c r="U126" s="98">
        <f t="shared" si="81"/>
        <v>0</v>
      </c>
      <c r="V126" s="98">
        <f t="shared" si="81"/>
        <v>-17800</v>
      </c>
      <c r="W126" s="98">
        <f t="shared" si="81"/>
        <v>0</v>
      </c>
      <c r="X126" s="98">
        <f t="shared" si="82"/>
        <v>-17800</v>
      </c>
      <c r="Y126" s="122">
        <f t="shared" si="83"/>
        <v>0</v>
      </c>
    </row>
    <row r="127" spans="1:25" x14ac:dyDescent="0.2">
      <c r="B127" s="103" t="s">
        <v>130</v>
      </c>
      <c r="C127" s="98"/>
      <c r="E127" s="104">
        <f>-'3.a. kalk. Kosten u. Umsatz'!F85</f>
        <v>-4000</v>
      </c>
      <c r="F127" s="98">
        <f t="shared" si="80"/>
        <v>-4000</v>
      </c>
      <c r="H127" s="208"/>
      <c r="I127" s="208"/>
      <c r="J127" s="209">
        <v>1</v>
      </c>
      <c r="K127" s="208"/>
      <c r="L127" s="208"/>
      <c r="M127" s="208"/>
      <c r="N127" s="208"/>
      <c r="O127" s="156"/>
      <c r="P127" s="156"/>
      <c r="Q127" s="98">
        <f t="shared" si="81"/>
        <v>0</v>
      </c>
      <c r="R127" s="98">
        <f t="shared" si="81"/>
        <v>0</v>
      </c>
      <c r="S127" s="98">
        <f t="shared" si="81"/>
        <v>-4000</v>
      </c>
      <c r="T127" s="98">
        <f t="shared" si="81"/>
        <v>0</v>
      </c>
      <c r="U127" s="98">
        <f t="shared" si="81"/>
        <v>0</v>
      </c>
      <c r="V127" s="98">
        <f t="shared" si="81"/>
        <v>0</v>
      </c>
      <c r="W127" s="98">
        <f t="shared" si="81"/>
        <v>0</v>
      </c>
      <c r="X127" s="98">
        <f t="shared" si="82"/>
        <v>-4000</v>
      </c>
      <c r="Y127" s="122">
        <f t="shared" si="83"/>
        <v>0</v>
      </c>
    </row>
    <row r="128" spans="1:25" x14ac:dyDescent="0.2">
      <c r="A128" s="88">
        <v>7880</v>
      </c>
      <c r="B128" s="91" t="s">
        <v>70</v>
      </c>
      <c r="C128" s="98">
        <f>VLOOKUP(A128,'1. Fibu-Saldenliste (original)'!A:C,3,FALSE)</f>
        <v>-500</v>
      </c>
      <c r="E128" s="98"/>
      <c r="F128" s="98">
        <f t="shared" si="80"/>
        <v>-500</v>
      </c>
      <c r="H128" s="208"/>
      <c r="I128" s="208"/>
      <c r="J128" s="208"/>
      <c r="K128" s="208"/>
      <c r="L128" s="208"/>
      <c r="M128" s="208"/>
      <c r="N128" s="209">
        <v>1</v>
      </c>
      <c r="O128" s="156">
        <f>SUM(H128:N128)</f>
        <v>1</v>
      </c>
      <c r="P128" s="156"/>
      <c r="Q128" s="98">
        <f t="shared" si="81"/>
        <v>0</v>
      </c>
      <c r="R128" s="98">
        <f t="shared" si="81"/>
        <v>0</v>
      </c>
      <c r="S128" s="98">
        <f t="shared" si="81"/>
        <v>0</v>
      </c>
      <c r="T128" s="98">
        <f t="shared" si="81"/>
        <v>0</v>
      </c>
      <c r="U128" s="98">
        <f t="shared" si="81"/>
        <v>0</v>
      </c>
      <c r="V128" s="98">
        <f t="shared" si="81"/>
        <v>0</v>
      </c>
      <c r="W128" s="98">
        <f t="shared" si="81"/>
        <v>-500</v>
      </c>
      <c r="X128" s="98">
        <f t="shared" si="82"/>
        <v>-500</v>
      </c>
      <c r="Y128" s="122">
        <f t="shared" si="83"/>
        <v>0</v>
      </c>
    </row>
    <row r="129" spans="1:25" x14ac:dyDescent="0.2">
      <c r="C129" s="99">
        <f>SUM(C123:C128)</f>
        <v>-3500</v>
      </c>
      <c r="E129" s="99">
        <f>SUM(E123:E128)</f>
        <v>-30700</v>
      </c>
      <c r="F129" s="99">
        <f>SUM(F123:F128)</f>
        <v>-34200</v>
      </c>
      <c r="H129" s="208"/>
      <c r="I129" s="208"/>
      <c r="J129" s="208"/>
      <c r="K129" s="208"/>
      <c r="L129" s="208"/>
      <c r="M129" s="208"/>
      <c r="N129" s="208"/>
      <c r="Q129" s="98"/>
      <c r="R129" s="98"/>
      <c r="S129" s="98"/>
      <c r="T129" s="98"/>
      <c r="U129" s="98"/>
      <c r="V129" s="98"/>
      <c r="W129" s="98"/>
      <c r="X129" s="98"/>
      <c r="Y129" s="122"/>
    </row>
    <row r="130" spans="1:25" x14ac:dyDescent="0.2">
      <c r="B130" s="93" t="s">
        <v>80</v>
      </c>
      <c r="C130" s="98"/>
      <c r="E130" s="98"/>
      <c r="F130" s="98"/>
      <c r="H130" s="208"/>
      <c r="I130" s="208"/>
      <c r="J130" s="208"/>
      <c r="K130" s="208"/>
      <c r="L130" s="208"/>
      <c r="M130" s="208"/>
      <c r="N130" s="208"/>
      <c r="Q130" s="98"/>
      <c r="R130" s="98"/>
      <c r="S130" s="98"/>
      <c r="T130" s="98"/>
      <c r="U130" s="98"/>
      <c r="V130" s="98"/>
      <c r="W130" s="98"/>
      <c r="X130" s="98"/>
      <c r="Y130" s="122"/>
    </row>
    <row r="131" spans="1:25" x14ac:dyDescent="0.2">
      <c r="A131" s="88">
        <v>7520</v>
      </c>
      <c r="B131" s="91" t="s">
        <v>81</v>
      </c>
      <c r="C131" s="98">
        <f>VLOOKUP(A131,'1. Fibu-Saldenliste (original)'!A:C,3,FALSE)</f>
        <v>-300</v>
      </c>
      <c r="E131" s="98"/>
      <c r="F131" s="98">
        <f t="shared" ref="F131:F139" si="84">E131+C131</f>
        <v>-300</v>
      </c>
      <c r="H131" s="208"/>
      <c r="I131" s="208"/>
      <c r="J131" s="208"/>
      <c r="K131" s="208"/>
      <c r="L131" s="208"/>
      <c r="M131" s="209">
        <v>1</v>
      </c>
      <c r="N131" s="208"/>
      <c r="O131" s="156">
        <f t="shared" ref="O131:O139" si="85">SUM(H131:N131)</f>
        <v>1</v>
      </c>
      <c r="P131" s="156"/>
      <c r="Q131" s="98">
        <f t="shared" ref="Q131:W139" si="86">$F131*H131</f>
        <v>0</v>
      </c>
      <c r="R131" s="98">
        <f t="shared" si="86"/>
        <v>0</v>
      </c>
      <c r="S131" s="98">
        <f t="shared" si="86"/>
        <v>0</v>
      </c>
      <c r="T131" s="98">
        <f t="shared" si="86"/>
        <v>0</v>
      </c>
      <c r="U131" s="98">
        <f t="shared" si="86"/>
        <v>0</v>
      </c>
      <c r="V131" s="98">
        <f t="shared" si="86"/>
        <v>-300</v>
      </c>
      <c r="W131" s="98">
        <f t="shared" si="86"/>
        <v>0</v>
      </c>
      <c r="X131" s="98">
        <f t="shared" ref="X131:X139" si="87">SUM(Q131:W131)</f>
        <v>-300</v>
      </c>
      <c r="Y131" s="122">
        <f t="shared" ref="Y131:Y139" si="88">X131-F131</f>
        <v>0</v>
      </c>
    </row>
    <row r="132" spans="1:25" x14ac:dyDescent="0.2">
      <c r="A132" s="88">
        <v>7500</v>
      </c>
      <c r="B132" s="91" t="s">
        <v>82</v>
      </c>
      <c r="C132" s="98">
        <f>VLOOKUP(A132,'1. Fibu-Saldenliste (original)'!A:C,3,FALSE)</f>
        <v>-600</v>
      </c>
      <c r="E132" s="98"/>
      <c r="F132" s="98">
        <f t="shared" si="84"/>
        <v>-600</v>
      </c>
      <c r="H132" s="208"/>
      <c r="I132" s="208"/>
      <c r="J132" s="208"/>
      <c r="K132" s="208"/>
      <c r="L132" s="208"/>
      <c r="M132" s="209">
        <v>1</v>
      </c>
      <c r="N132" s="208"/>
      <c r="O132" s="156">
        <f t="shared" si="85"/>
        <v>1</v>
      </c>
      <c r="P132" s="156"/>
      <c r="Q132" s="98">
        <f t="shared" si="86"/>
        <v>0</v>
      </c>
      <c r="R132" s="98">
        <f t="shared" si="86"/>
        <v>0</v>
      </c>
      <c r="S132" s="98">
        <f t="shared" si="86"/>
        <v>0</v>
      </c>
      <c r="T132" s="98">
        <f t="shared" si="86"/>
        <v>0</v>
      </c>
      <c r="U132" s="98">
        <f t="shared" si="86"/>
        <v>0</v>
      </c>
      <c r="V132" s="98">
        <f t="shared" si="86"/>
        <v>-600</v>
      </c>
      <c r="W132" s="98">
        <f t="shared" si="86"/>
        <v>0</v>
      </c>
      <c r="X132" s="98">
        <f t="shared" si="87"/>
        <v>-600</v>
      </c>
      <c r="Y132" s="122">
        <f t="shared" si="88"/>
        <v>0</v>
      </c>
    </row>
    <row r="133" spans="1:25" x14ac:dyDescent="0.2">
      <c r="A133" s="88">
        <v>7315</v>
      </c>
      <c r="B133" s="91" t="s">
        <v>83</v>
      </c>
      <c r="C133" s="98">
        <f>VLOOKUP(A133,'1. Fibu-Saldenliste (original)'!A:C,3,FALSE)</f>
        <v>-6200</v>
      </c>
      <c r="E133" s="98"/>
      <c r="F133" s="98">
        <f t="shared" si="84"/>
        <v>-6200</v>
      </c>
      <c r="H133" s="208"/>
      <c r="I133" s="208"/>
      <c r="J133" s="208"/>
      <c r="K133" s="208"/>
      <c r="L133" s="208"/>
      <c r="M133" s="209">
        <v>1</v>
      </c>
      <c r="N133" s="208"/>
      <c r="O133" s="156">
        <f t="shared" si="85"/>
        <v>1</v>
      </c>
      <c r="P133" s="156"/>
      <c r="Q133" s="98">
        <f t="shared" si="86"/>
        <v>0</v>
      </c>
      <c r="R133" s="98">
        <f t="shared" si="86"/>
        <v>0</v>
      </c>
      <c r="S133" s="98">
        <f t="shared" si="86"/>
        <v>0</v>
      </c>
      <c r="T133" s="98">
        <f t="shared" si="86"/>
        <v>0</v>
      </c>
      <c r="U133" s="98">
        <f t="shared" si="86"/>
        <v>0</v>
      </c>
      <c r="V133" s="98">
        <f t="shared" si="86"/>
        <v>-6200</v>
      </c>
      <c r="W133" s="98">
        <f t="shared" si="86"/>
        <v>0</v>
      </c>
      <c r="X133" s="98">
        <f t="shared" si="87"/>
        <v>-6200</v>
      </c>
      <c r="Y133" s="122">
        <f t="shared" si="88"/>
        <v>0</v>
      </c>
    </row>
    <row r="134" spans="1:25" x14ac:dyDescent="0.2">
      <c r="A134" s="88">
        <v>7600</v>
      </c>
      <c r="B134" s="91" t="s">
        <v>84</v>
      </c>
      <c r="C134" s="98">
        <f>VLOOKUP(A134,'1. Fibu-Saldenliste (original)'!A:C,3,FALSE)</f>
        <v>-9100</v>
      </c>
      <c r="E134" s="98"/>
      <c r="F134" s="98">
        <f t="shared" si="84"/>
        <v>-9100</v>
      </c>
      <c r="H134" s="208"/>
      <c r="I134" s="208"/>
      <c r="J134" s="208"/>
      <c r="K134" s="208"/>
      <c r="L134" s="208"/>
      <c r="M134" s="209">
        <v>1</v>
      </c>
      <c r="N134" s="208"/>
      <c r="O134" s="156">
        <f t="shared" si="85"/>
        <v>1</v>
      </c>
      <c r="P134" s="156"/>
      <c r="Q134" s="98">
        <f t="shared" si="86"/>
        <v>0</v>
      </c>
      <c r="R134" s="98">
        <f t="shared" si="86"/>
        <v>0</v>
      </c>
      <c r="S134" s="98">
        <f t="shared" si="86"/>
        <v>0</v>
      </c>
      <c r="T134" s="98">
        <f t="shared" si="86"/>
        <v>0</v>
      </c>
      <c r="U134" s="98">
        <f t="shared" si="86"/>
        <v>0</v>
      </c>
      <c r="V134" s="98">
        <f t="shared" si="86"/>
        <v>-9100</v>
      </c>
      <c r="W134" s="98">
        <f t="shared" si="86"/>
        <v>0</v>
      </c>
      <c r="X134" s="98">
        <f t="shared" si="87"/>
        <v>-9100</v>
      </c>
      <c r="Y134" s="122">
        <f t="shared" si="88"/>
        <v>0</v>
      </c>
    </row>
    <row r="135" spans="1:25" x14ac:dyDescent="0.2">
      <c r="A135" s="88">
        <v>7650</v>
      </c>
      <c r="B135" s="91" t="s">
        <v>85</v>
      </c>
      <c r="C135" s="98">
        <f>VLOOKUP(A135,'1. Fibu-Saldenliste (original)'!A:C,3,FALSE)</f>
        <v>-5100</v>
      </c>
      <c r="E135" s="98"/>
      <c r="F135" s="98">
        <f t="shared" si="84"/>
        <v>-5100</v>
      </c>
      <c r="H135" s="208"/>
      <c r="I135" s="208"/>
      <c r="J135" s="208"/>
      <c r="K135" s="208"/>
      <c r="L135" s="208"/>
      <c r="M135" s="209">
        <v>1</v>
      </c>
      <c r="N135" s="208"/>
      <c r="O135" s="156">
        <f t="shared" si="85"/>
        <v>1</v>
      </c>
      <c r="P135" s="156"/>
      <c r="Q135" s="98">
        <f t="shared" si="86"/>
        <v>0</v>
      </c>
      <c r="R135" s="98">
        <f t="shared" si="86"/>
        <v>0</v>
      </c>
      <c r="S135" s="98">
        <f t="shared" si="86"/>
        <v>0</v>
      </c>
      <c r="T135" s="98">
        <f t="shared" si="86"/>
        <v>0</v>
      </c>
      <c r="U135" s="98">
        <f t="shared" si="86"/>
        <v>0</v>
      </c>
      <c r="V135" s="98">
        <f t="shared" si="86"/>
        <v>-5100</v>
      </c>
      <c r="W135" s="98">
        <f t="shared" si="86"/>
        <v>0</v>
      </c>
      <c r="X135" s="98">
        <f t="shared" si="87"/>
        <v>-5100</v>
      </c>
      <c r="Y135" s="122">
        <f t="shared" si="88"/>
        <v>0</v>
      </c>
    </row>
    <row r="136" spans="1:25" x14ac:dyDescent="0.2">
      <c r="A136" s="88">
        <v>7305</v>
      </c>
      <c r="B136" s="91" t="s">
        <v>86</v>
      </c>
      <c r="C136" s="98">
        <f>VLOOKUP(A136,'1. Fibu-Saldenliste (original)'!A:C,3,FALSE)</f>
        <v>-1400</v>
      </c>
      <c r="E136" s="98"/>
      <c r="F136" s="98">
        <f t="shared" si="84"/>
        <v>-1400</v>
      </c>
      <c r="H136" s="208"/>
      <c r="I136" s="208"/>
      <c r="J136" s="208"/>
      <c r="K136" s="208"/>
      <c r="L136" s="208"/>
      <c r="M136" s="209">
        <v>1</v>
      </c>
      <c r="N136" s="208"/>
      <c r="O136" s="156">
        <f t="shared" si="85"/>
        <v>1</v>
      </c>
      <c r="P136" s="156"/>
      <c r="Q136" s="98">
        <f t="shared" si="86"/>
        <v>0</v>
      </c>
      <c r="R136" s="98">
        <f t="shared" si="86"/>
        <v>0</v>
      </c>
      <c r="S136" s="98">
        <f t="shared" si="86"/>
        <v>0</v>
      </c>
      <c r="T136" s="98">
        <f t="shared" si="86"/>
        <v>0</v>
      </c>
      <c r="U136" s="98">
        <f t="shared" si="86"/>
        <v>0</v>
      </c>
      <c r="V136" s="98">
        <f t="shared" si="86"/>
        <v>-1400</v>
      </c>
      <c r="W136" s="98">
        <f t="shared" si="86"/>
        <v>0</v>
      </c>
      <c r="X136" s="98">
        <f t="shared" si="87"/>
        <v>-1400</v>
      </c>
      <c r="Y136" s="122">
        <f t="shared" si="88"/>
        <v>0</v>
      </c>
    </row>
    <row r="137" spans="1:25" x14ac:dyDescent="0.2">
      <c r="A137" s="88">
        <v>7420</v>
      </c>
      <c r="B137" s="91" t="s">
        <v>87</v>
      </c>
      <c r="C137" s="98">
        <f>VLOOKUP(A137,'1. Fibu-Saldenliste (original)'!A:C,3,FALSE)</f>
        <v>-400</v>
      </c>
      <c r="E137" s="98"/>
      <c r="F137" s="98">
        <f t="shared" si="84"/>
        <v>-400</v>
      </c>
      <c r="H137" s="208"/>
      <c r="I137" s="208"/>
      <c r="J137" s="208"/>
      <c r="K137" s="208"/>
      <c r="L137" s="208"/>
      <c r="M137" s="209">
        <v>1</v>
      </c>
      <c r="N137" s="208"/>
      <c r="O137" s="156">
        <f t="shared" si="85"/>
        <v>1</v>
      </c>
      <c r="P137" s="156"/>
      <c r="Q137" s="98">
        <f t="shared" si="86"/>
        <v>0</v>
      </c>
      <c r="R137" s="98">
        <f t="shared" si="86"/>
        <v>0</v>
      </c>
      <c r="S137" s="98">
        <f t="shared" si="86"/>
        <v>0</v>
      </c>
      <c r="T137" s="98">
        <f t="shared" si="86"/>
        <v>0</v>
      </c>
      <c r="U137" s="98">
        <f t="shared" si="86"/>
        <v>0</v>
      </c>
      <c r="V137" s="98">
        <f t="shared" si="86"/>
        <v>-400</v>
      </c>
      <c r="W137" s="98">
        <f t="shared" si="86"/>
        <v>0</v>
      </c>
      <c r="X137" s="98">
        <f t="shared" si="87"/>
        <v>-400</v>
      </c>
      <c r="Y137" s="122">
        <f t="shared" si="88"/>
        <v>0</v>
      </c>
    </row>
    <row r="138" spans="1:25" x14ac:dyDescent="0.2">
      <c r="A138" s="88">
        <v>7330</v>
      </c>
      <c r="B138" s="91" t="s">
        <v>88</v>
      </c>
      <c r="C138" s="98">
        <f>VLOOKUP(A138,'1. Fibu-Saldenliste (original)'!A:C,3,FALSE)</f>
        <v>-1900</v>
      </c>
      <c r="E138" s="98"/>
      <c r="F138" s="98">
        <f t="shared" si="84"/>
        <v>-1900</v>
      </c>
      <c r="H138" s="208"/>
      <c r="I138" s="208"/>
      <c r="J138" s="208"/>
      <c r="K138" s="208"/>
      <c r="L138" s="208"/>
      <c r="M138" s="209">
        <v>1</v>
      </c>
      <c r="N138" s="208"/>
      <c r="O138" s="156">
        <f t="shared" si="85"/>
        <v>1</v>
      </c>
      <c r="P138" s="156"/>
      <c r="Q138" s="98">
        <f t="shared" si="86"/>
        <v>0</v>
      </c>
      <c r="R138" s="98">
        <f t="shared" si="86"/>
        <v>0</v>
      </c>
      <c r="S138" s="98">
        <f t="shared" si="86"/>
        <v>0</v>
      </c>
      <c r="T138" s="98">
        <f t="shared" si="86"/>
        <v>0</v>
      </c>
      <c r="U138" s="98">
        <f t="shared" si="86"/>
        <v>0</v>
      </c>
      <c r="V138" s="98">
        <f t="shared" si="86"/>
        <v>-1900</v>
      </c>
      <c r="W138" s="98">
        <f t="shared" si="86"/>
        <v>0</v>
      </c>
      <c r="X138" s="98">
        <f t="shared" si="87"/>
        <v>-1900</v>
      </c>
      <c r="Y138" s="122">
        <f t="shared" si="88"/>
        <v>0</v>
      </c>
    </row>
    <row r="139" spans="1:25" x14ac:dyDescent="0.2">
      <c r="A139" s="88">
        <v>7790</v>
      </c>
      <c r="B139" s="91" t="s">
        <v>80</v>
      </c>
      <c r="C139" s="98">
        <f>VLOOKUP(A139,'1. Fibu-Saldenliste (original)'!A:C,3,FALSE)</f>
        <v>-17400</v>
      </c>
      <c r="E139" s="98"/>
      <c r="F139" s="98">
        <f t="shared" si="84"/>
        <v>-17400</v>
      </c>
      <c r="H139" s="208"/>
      <c r="I139" s="208"/>
      <c r="J139" s="208"/>
      <c r="K139" s="208"/>
      <c r="L139" s="208"/>
      <c r="M139" s="209">
        <v>1</v>
      </c>
      <c r="N139" s="208"/>
      <c r="O139" s="156">
        <f t="shared" si="85"/>
        <v>1</v>
      </c>
      <c r="P139" s="156"/>
      <c r="Q139" s="98">
        <f t="shared" si="86"/>
        <v>0</v>
      </c>
      <c r="R139" s="98">
        <f t="shared" si="86"/>
        <v>0</v>
      </c>
      <c r="S139" s="98">
        <f t="shared" si="86"/>
        <v>0</v>
      </c>
      <c r="T139" s="98">
        <f t="shared" si="86"/>
        <v>0</v>
      </c>
      <c r="U139" s="98">
        <f t="shared" si="86"/>
        <v>0</v>
      </c>
      <c r="V139" s="98">
        <f t="shared" si="86"/>
        <v>-17400</v>
      </c>
      <c r="W139" s="98">
        <f t="shared" si="86"/>
        <v>0</v>
      </c>
      <c r="X139" s="98">
        <f t="shared" si="87"/>
        <v>-17400</v>
      </c>
      <c r="Y139" s="122">
        <f t="shared" si="88"/>
        <v>0</v>
      </c>
    </row>
    <row r="140" spans="1:25" x14ac:dyDescent="0.2">
      <c r="C140" s="99">
        <f>SUM(C131:C139)</f>
        <v>-42400</v>
      </c>
      <c r="E140" s="99">
        <f>SUM(E131:E139)</f>
        <v>0</v>
      </c>
      <c r="F140" s="99">
        <f>SUM(F131:F139)</f>
        <v>-42400</v>
      </c>
      <c r="H140" s="208"/>
      <c r="I140" s="208"/>
      <c r="J140" s="208"/>
      <c r="K140" s="208"/>
      <c r="L140" s="208"/>
      <c r="M140" s="208"/>
      <c r="N140" s="208"/>
      <c r="Q140" s="98"/>
      <c r="R140" s="98"/>
      <c r="S140" s="98"/>
      <c r="T140" s="98"/>
      <c r="U140" s="98"/>
      <c r="V140" s="98"/>
      <c r="W140" s="98"/>
      <c r="X140" s="98"/>
      <c r="Y140" s="122"/>
    </row>
    <row r="141" spans="1:25" x14ac:dyDescent="0.2">
      <c r="B141" s="253" t="s">
        <v>90</v>
      </c>
      <c r="C141" s="100">
        <f>C140+C129+C121+C117+C114+C110+C107+C98+C91</f>
        <v>-237400</v>
      </c>
      <c r="E141" s="100">
        <f>E140+E129+E121+E117+E114+E110+E107+E98+E91</f>
        <v>-30700</v>
      </c>
      <c r="F141" s="100">
        <f>F140+F129+F121+F117+F114+F110+F107+F98+F91</f>
        <v>-268100</v>
      </c>
      <c r="H141" s="208"/>
      <c r="I141" s="208"/>
      <c r="J141" s="208"/>
      <c r="K141" s="208"/>
      <c r="L141" s="208"/>
      <c r="M141" s="208"/>
      <c r="N141" s="208"/>
      <c r="Q141" s="98"/>
      <c r="R141" s="98"/>
      <c r="S141" s="98"/>
      <c r="T141" s="98"/>
      <c r="U141" s="98"/>
      <c r="V141" s="98"/>
      <c r="W141" s="98"/>
      <c r="X141" s="98"/>
      <c r="Y141" s="122"/>
    </row>
    <row r="142" spans="1:25" x14ac:dyDescent="0.2">
      <c r="B142" s="93"/>
      <c r="C142" s="100"/>
      <c r="E142" s="100"/>
      <c r="F142" s="100"/>
      <c r="H142" s="208"/>
      <c r="I142" s="208"/>
      <c r="J142" s="208"/>
      <c r="K142" s="208"/>
      <c r="L142" s="208"/>
      <c r="M142" s="208"/>
      <c r="N142" s="208"/>
      <c r="Q142" s="98"/>
      <c r="R142" s="98"/>
      <c r="S142" s="98"/>
      <c r="T142" s="98"/>
      <c r="U142" s="98"/>
      <c r="V142" s="98"/>
      <c r="W142" s="98"/>
      <c r="X142" s="98"/>
      <c r="Y142" s="122"/>
    </row>
    <row r="143" spans="1:25" x14ac:dyDescent="0.2">
      <c r="B143" s="129" t="s">
        <v>91</v>
      </c>
      <c r="C143" s="100">
        <f>C141+C83+C78</f>
        <v>94200</v>
      </c>
      <c r="D143" s="126"/>
      <c r="E143" s="100">
        <f>E141+E83+E78</f>
        <v>-35000</v>
      </c>
      <c r="F143" s="100">
        <f>F141+F83+F78</f>
        <v>59200</v>
      </c>
      <c r="G143" s="126"/>
      <c r="H143" s="208"/>
      <c r="I143" s="208"/>
      <c r="J143" s="208"/>
      <c r="K143" s="208"/>
      <c r="L143" s="208"/>
      <c r="M143" s="208"/>
      <c r="N143" s="208"/>
      <c r="O143" s="157"/>
      <c r="P143" s="157"/>
      <c r="Q143" s="98"/>
      <c r="R143" s="98"/>
      <c r="S143" s="98"/>
      <c r="T143" s="98"/>
      <c r="U143" s="98"/>
      <c r="V143" s="98"/>
      <c r="W143" s="98"/>
      <c r="X143" s="98"/>
      <c r="Y143" s="122"/>
    </row>
    <row r="144" spans="1:25" x14ac:dyDescent="0.2">
      <c r="B144" s="114"/>
      <c r="C144" s="102"/>
      <c r="E144" s="102"/>
      <c r="F144" s="102"/>
      <c r="H144" s="208"/>
      <c r="I144" s="208"/>
      <c r="J144" s="208"/>
      <c r="K144" s="208"/>
      <c r="L144" s="208"/>
      <c r="M144" s="208"/>
      <c r="N144" s="208"/>
      <c r="Q144" s="98"/>
      <c r="R144" s="98"/>
      <c r="S144" s="98"/>
      <c r="T144" s="98"/>
      <c r="U144" s="98"/>
      <c r="V144" s="98"/>
      <c r="W144" s="98"/>
      <c r="X144" s="98"/>
      <c r="Y144" s="122"/>
    </row>
    <row r="145" spans="1:25" x14ac:dyDescent="0.2">
      <c r="B145" s="96" t="s">
        <v>92</v>
      </c>
      <c r="C145" s="98"/>
      <c r="E145" s="98"/>
      <c r="F145" s="98"/>
      <c r="H145" s="208"/>
      <c r="I145" s="208"/>
      <c r="J145" s="208"/>
      <c r="K145" s="208"/>
      <c r="L145" s="208"/>
      <c r="M145" s="208"/>
      <c r="N145" s="208"/>
      <c r="Q145" s="98"/>
      <c r="R145" s="98"/>
      <c r="S145" s="98"/>
      <c r="T145" s="98"/>
      <c r="U145" s="98"/>
      <c r="V145" s="98"/>
      <c r="W145" s="98"/>
      <c r="X145" s="98"/>
      <c r="Y145" s="122"/>
    </row>
    <row r="146" spans="1:25" x14ac:dyDescent="0.2">
      <c r="B146" s="93" t="s">
        <v>93</v>
      </c>
      <c r="C146" s="98"/>
      <c r="E146" s="98"/>
      <c r="F146" s="98"/>
      <c r="H146" s="208"/>
      <c r="I146" s="208"/>
      <c r="J146" s="208"/>
      <c r="K146" s="208"/>
      <c r="L146" s="208"/>
      <c r="M146" s="208"/>
      <c r="N146" s="208"/>
      <c r="Q146" s="98"/>
      <c r="R146" s="98"/>
      <c r="S146" s="98"/>
      <c r="T146" s="98"/>
      <c r="U146" s="98"/>
      <c r="V146" s="98"/>
      <c r="W146" s="98"/>
      <c r="X146" s="98"/>
      <c r="Y146" s="122"/>
    </row>
    <row r="147" spans="1:25" x14ac:dyDescent="0.2">
      <c r="A147" s="88">
        <v>8130</v>
      </c>
      <c r="B147" s="91" t="s">
        <v>94</v>
      </c>
      <c r="C147" s="98">
        <f>VLOOKUP(A147,'1. Fibu-Saldenliste (original)'!A:C,3,FALSE)</f>
        <v>1400</v>
      </c>
      <c r="E147" s="98"/>
      <c r="F147" s="98">
        <f t="shared" ref="F147" si="89">E147+C147</f>
        <v>1400</v>
      </c>
      <c r="H147" s="208"/>
      <c r="I147" s="208"/>
      <c r="J147" s="208"/>
      <c r="K147" s="208"/>
      <c r="L147" s="208"/>
      <c r="M147" s="208"/>
      <c r="N147" s="209">
        <v>1</v>
      </c>
      <c r="O147" s="156">
        <f>SUM(H147:N147)</f>
        <v>1</v>
      </c>
      <c r="P147" s="156"/>
      <c r="Q147" s="98">
        <f>$F147*H147</f>
        <v>0</v>
      </c>
      <c r="R147" s="98">
        <f t="shared" ref="R147:W147" si="90">$F147*I147</f>
        <v>0</v>
      </c>
      <c r="S147" s="98">
        <f t="shared" si="90"/>
        <v>0</v>
      </c>
      <c r="T147" s="98">
        <f t="shared" si="90"/>
        <v>0</v>
      </c>
      <c r="U147" s="98">
        <f t="shared" si="90"/>
        <v>0</v>
      </c>
      <c r="V147" s="98">
        <f t="shared" si="90"/>
        <v>0</v>
      </c>
      <c r="W147" s="98">
        <f t="shared" si="90"/>
        <v>1400</v>
      </c>
      <c r="X147" s="98">
        <f t="shared" ref="X147" si="91">SUM(Q147:W147)</f>
        <v>1400</v>
      </c>
      <c r="Y147" s="122">
        <f>X147-F147</f>
        <v>0</v>
      </c>
    </row>
    <row r="148" spans="1:25" x14ac:dyDescent="0.2">
      <c r="B148" s="93" t="s">
        <v>95</v>
      </c>
      <c r="C148" s="98"/>
      <c r="E148" s="98"/>
      <c r="F148" s="98"/>
      <c r="H148" s="208"/>
      <c r="I148" s="208"/>
      <c r="J148" s="208"/>
      <c r="K148" s="208"/>
      <c r="L148" s="208"/>
      <c r="M148" s="208"/>
      <c r="N148" s="208"/>
      <c r="Q148" s="98"/>
      <c r="R148" s="98"/>
      <c r="S148" s="98"/>
      <c r="T148" s="98"/>
      <c r="U148" s="98"/>
      <c r="V148" s="98"/>
      <c r="W148" s="98"/>
      <c r="X148" s="98"/>
      <c r="Y148" s="122"/>
    </row>
    <row r="149" spans="1:25" x14ac:dyDescent="0.2">
      <c r="A149" s="88">
        <v>8100</v>
      </c>
      <c r="B149" s="91" t="s">
        <v>96</v>
      </c>
      <c r="C149" s="98">
        <f>VLOOKUP(A149,'1. Fibu-Saldenliste (original)'!A:C,3,FALSE)</f>
        <v>100</v>
      </c>
      <c r="E149" s="98"/>
      <c r="F149" s="98">
        <f t="shared" ref="F149" si="92">E149+C149</f>
        <v>100</v>
      </c>
      <c r="H149" s="208"/>
      <c r="I149" s="208"/>
      <c r="J149" s="208"/>
      <c r="K149" s="208"/>
      <c r="L149" s="208"/>
      <c r="M149" s="208"/>
      <c r="N149" s="209">
        <v>1</v>
      </c>
      <c r="O149" s="156">
        <f>SUM(H149:N149)</f>
        <v>1</v>
      </c>
      <c r="P149" s="156"/>
      <c r="Q149" s="98">
        <f>$F149*H149</f>
        <v>0</v>
      </c>
      <c r="R149" s="98">
        <f t="shared" ref="R149:W149" si="93">$F149*I149</f>
        <v>0</v>
      </c>
      <c r="S149" s="98">
        <f t="shared" si="93"/>
        <v>0</v>
      </c>
      <c r="T149" s="98">
        <f t="shared" si="93"/>
        <v>0</v>
      </c>
      <c r="U149" s="98">
        <f t="shared" si="93"/>
        <v>0</v>
      </c>
      <c r="V149" s="98">
        <f t="shared" si="93"/>
        <v>0</v>
      </c>
      <c r="W149" s="98">
        <f t="shared" si="93"/>
        <v>100</v>
      </c>
      <c r="X149" s="98">
        <f t="shared" ref="X149" si="94">SUM(Q149:W149)</f>
        <v>100</v>
      </c>
      <c r="Y149" s="122">
        <f>X149-F149</f>
        <v>0</v>
      </c>
    </row>
    <row r="150" spans="1:25" x14ac:dyDescent="0.2">
      <c r="B150" s="93" t="s">
        <v>97</v>
      </c>
      <c r="C150" s="98"/>
      <c r="E150" s="98"/>
      <c r="F150" s="98"/>
      <c r="H150" s="208"/>
      <c r="I150" s="208"/>
      <c r="J150" s="208"/>
      <c r="K150" s="208"/>
      <c r="L150" s="208"/>
      <c r="M150" s="208"/>
      <c r="N150" s="208"/>
      <c r="Q150" s="98"/>
      <c r="R150" s="98"/>
      <c r="S150" s="98"/>
      <c r="T150" s="98"/>
      <c r="U150" s="98"/>
      <c r="V150" s="98"/>
      <c r="W150" s="98"/>
      <c r="X150" s="98"/>
      <c r="Y150" s="122"/>
    </row>
    <row r="151" spans="1:25" x14ac:dyDescent="0.2">
      <c r="A151" s="88">
        <v>8300</v>
      </c>
      <c r="B151" s="91" t="s">
        <v>98</v>
      </c>
      <c r="C151" s="98">
        <f>VLOOKUP(A151,'1. Fibu-Saldenliste (original)'!A:C,3,FALSE)</f>
        <v>-18700</v>
      </c>
      <c r="E151" s="104">
        <f>-'3.a. kalk. Kosten u. Umsatz'!F68</f>
        <v>-17600</v>
      </c>
      <c r="F151" s="98">
        <f>E151+C151</f>
        <v>-36300</v>
      </c>
      <c r="H151" s="208"/>
      <c r="I151" s="208"/>
      <c r="J151" s="208"/>
      <c r="K151" s="208"/>
      <c r="L151" s="208"/>
      <c r="M151" s="209">
        <v>1</v>
      </c>
      <c r="N151" s="208"/>
      <c r="O151" s="156">
        <f>SUM(H151:N151)</f>
        <v>1</v>
      </c>
      <c r="P151" s="156"/>
      <c r="Q151" s="98">
        <f>$F151*H151</f>
        <v>0</v>
      </c>
      <c r="R151" s="98">
        <f t="shared" ref="R151:W151" si="95">$F151*I151</f>
        <v>0</v>
      </c>
      <c r="S151" s="98">
        <f t="shared" si="95"/>
        <v>0</v>
      </c>
      <c r="T151" s="98">
        <f t="shared" si="95"/>
        <v>0</v>
      </c>
      <c r="U151" s="98">
        <f t="shared" si="95"/>
        <v>0</v>
      </c>
      <c r="V151" s="98">
        <f t="shared" si="95"/>
        <v>-36300</v>
      </c>
      <c r="W151" s="98">
        <f t="shared" si="95"/>
        <v>0</v>
      </c>
      <c r="X151" s="98">
        <f t="shared" ref="X151" si="96">SUM(Q151:W151)</f>
        <v>-36300</v>
      </c>
      <c r="Y151" s="122">
        <f>X151-F151</f>
        <v>0</v>
      </c>
    </row>
    <row r="152" spans="1:25" x14ac:dyDescent="0.2">
      <c r="B152" s="91"/>
      <c r="C152" s="98"/>
      <c r="E152" s="98"/>
      <c r="F152" s="98"/>
      <c r="H152" s="208"/>
      <c r="I152" s="208"/>
      <c r="J152" s="208"/>
      <c r="K152" s="208"/>
      <c r="L152" s="208"/>
      <c r="M152" s="208"/>
      <c r="N152" s="208"/>
      <c r="Q152" s="98"/>
      <c r="R152" s="98"/>
      <c r="S152" s="98"/>
      <c r="T152" s="98"/>
      <c r="U152" s="98"/>
      <c r="V152" s="98"/>
      <c r="W152" s="98"/>
      <c r="X152" s="98"/>
      <c r="Y152" s="122"/>
    </row>
    <row r="153" spans="1:25" x14ac:dyDescent="0.2">
      <c r="B153" s="129" t="s">
        <v>255</v>
      </c>
      <c r="C153" s="100">
        <f t="shared" ref="C153" si="97">C147+C149+C151</f>
        <v>-17200</v>
      </c>
      <c r="D153" s="126"/>
      <c r="E153" s="100">
        <f t="shared" ref="E153:F153" si="98">E147+E149+E151</f>
        <v>-17600</v>
      </c>
      <c r="F153" s="100">
        <f t="shared" si="98"/>
        <v>-34800</v>
      </c>
      <c r="G153" s="126"/>
      <c r="H153" s="208"/>
      <c r="I153" s="208"/>
      <c r="J153" s="208"/>
      <c r="K153" s="208"/>
      <c r="L153" s="208"/>
      <c r="M153" s="208"/>
      <c r="N153" s="208"/>
      <c r="O153" s="157"/>
      <c r="P153" s="157"/>
      <c r="Q153" s="98"/>
      <c r="R153" s="98"/>
      <c r="S153" s="98"/>
      <c r="T153" s="98"/>
      <c r="U153" s="98"/>
      <c r="V153" s="98"/>
      <c r="W153" s="98"/>
      <c r="X153" s="98"/>
      <c r="Y153" s="122"/>
    </row>
    <row r="154" spans="1:25" x14ac:dyDescent="0.2">
      <c r="B154" s="114"/>
      <c r="C154" s="100"/>
      <c r="E154" s="100"/>
      <c r="F154" s="100"/>
      <c r="H154" s="208"/>
      <c r="I154" s="208"/>
      <c r="J154" s="208"/>
      <c r="K154" s="208"/>
      <c r="L154" s="208"/>
      <c r="M154" s="208"/>
      <c r="N154" s="208"/>
      <c r="Q154" s="98"/>
      <c r="R154" s="98"/>
      <c r="S154" s="98"/>
      <c r="T154" s="98"/>
      <c r="U154" s="98"/>
      <c r="V154" s="98"/>
      <c r="W154" s="98"/>
      <c r="X154" s="98"/>
      <c r="Y154" s="122"/>
    </row>
    <row r="155" spans="1:25" x14ac:dyDescent="0.2">
      <c r="B155" s="129" t="s">
        <v>253</v>
      </c>
      <c r="C155" s="100">
        <f t="shared" ref="C155" si="99">C143+C153</f>
        <v>77000</v>
      </c>
      <c r="D155" s="126"/>
      <c r="E155" s="100">
        <f t="shared" ref="E155:F155" si="100">E143+E153</f>
        <v>-52600</v>
      </c>
      <c r="F155" s="100">
        <f t="shared" si="100"/>
        <v>24400</v>
      </c>
      <c r="G155" s="126"/>
      <c r="H155" s="208"/>
      <c r="I155" s="208"/>
      <c r="J155" s="208"/>
      <c r="K155" s="208"/>
      <c r="L155" s="208"/>
      <c r="M155" s="208"/>
      <c r="N155" s="208"/>
      <c r="O155" s="157"/>
      <c r="P155" s="157"/>
      <c r="Q155" s="98"/>
      <c r="R155" s="98"/>
      <c r="S155" s="98"/>
      <c r="T155" s="98"/>
      <c r="U155" s="98"/>
      <c r="V155" s="98"/>
      <c r="W155" s="98"/>
      <c r="X155" s="98"/>
      <c r="Y155" s="122"/>
    </row>
    <row r="156" spans="1:25" x14ac:dyDescent="0.2">
      <c r="B156" s="114"/>
      <c r="C156" s="102"/>
      <c r="E156" s="102"/>
      <c r="F156" s="102"/>
      <c r="H156" s="208"/>
      <c r="I156" s="208"/>
      <c r="J156" s="208"/>
      <c r="K156" s="208"/>
      <c r="L156" s="208"/>
      <c r="M156" s="208"/>
      <c r="N156" s="208"/>
      <c r="Q156" s="98"/>
      <c r="R156" s="98"/>
      <c r="S156" s="98"/>
      <c r="T156" s="98"/>
      <c r="U156" s="98"/>
      <c r="V156" s="98"/>
      <c r="W156" s="98"/>
      <c r="X156" s="98"/>
      <c r="Y156" s="122"/>
    </row>
    <row r="157" spans="1:25" x14ac:dyDescent="0.2">
      <c r="B157" s="93" t="s">
        <v>250</v>
      </c>
      <c r="C157" s="98"/>
      <c r="E157" s="98"/>
      <c r="F157" s="98"/>
      <c r="H157" s="208"/>
      <c r="I157" s="208"/>
      <c r="J157" s="208"/>
      <c r="K157" s="208"/>
      <c r="L157" s="208"/>
      <c r="M157" s="208"/>
      <c r="N157" s="208"/>
      <c r="Q157" s="98"/>
      <c r="R157" s="98"/>
      <c r="S157" s="98"/>
      <c r="T157" s="98"/>
      <c r="U157" s="98"/>
      <c r="V157" s="98"/>
      <c r="W157" s="98"/>
      <c r="X157" s="98"/>
      <c r="Y157" s="122"/>
    </row>
    <row r="158" spans="1:25" x14ac:dyDescent="0.2">
      <c r="A158" s="88">
        <v>8560</v>
      </c>
      <c r="B158" s="106" t="s">
        <v>251</v>
      </c>
      <c r="C158" s="98">
        <f>VLOOKUP(A158,'1. Fibu-Saldenliste (original)'!A:C,3,FALSE)</f>
        <v>-10500</v>
      </c>
      <c r="E158" s="98"/>
      <c r="F158" s="98">
        <f t="shared" ref="F158:F159" si="101">E158+C158</f>
        <v>-10500</v>
      </c>
      <c r="H158" s="208"/>
      <c r="I158" s="208"/>
      <c r="J158" s="208"/>
      <c r="K158" s="208"/>
      <c r="L158" s="208"/>
      <c r="M158" s="208"/>
      <c r="N158" s="209">
        <v>1</v>
      </c>
      <c r="O158" s="156">
        <f>SUM(H158:N158)</f>
        <v>1</v>
      </c>
      <c r="P158" s="156"/>
      <c r="Q158" s="98">
        <f>$F158*H158</f>
        <v>0</v>
      </c>
      <c r="R158" s="98">
        <f t="shared" ref="R158:W159" si="102">$F158*I158</f>
        <v>0</v>
      </c>
      <c r="S158" s="98">
        <f t="shared" si="102"/>
        <v>0</v>
      </c>
      <c r="T158" s="98">
        <f t="shared" si="102"/>
        <v>0</v>
      </c>
      <c r="U158" s="98">
        <f t="shared" si="102"/>
        <v>0</v>
      </c>
      <c r="V158" s="98">
        <f t="shared" si="102"/>
        <v>0</v>
      </c>
      <c r="W158" s="98">
        <f t="shared" si="102"/>
        <v>-10500</v>
      </c>
      <c r="X158" s="98">
        <f t="shared" ref="X158:X159" si="103">SUM(Q158:W158)</f>
        <v>-10500</v>
      </c>
      <c r="Y158" s="122">
        <f t="shared" ref="Y158:Y159" si="104">X158-F158</f>
        <v>0</v>
      </c>
    </row>
    <row r="159" spans="1:25" x14ac:dyDescent="0.2">
      <c r="A159" s="88">
        <v>8570</v>
      </c>
      <c r="B159" s="106" t="s">
        <v>252</v>
      </c>
      <c r="C159" s="98">
        <f>VLOOKUP(A159,'1. Fibu-Saldenliste (original)'!A:C,3,FALSE)</f>
        <v>-32300</v>
      </c>
      <c r="E159" s="98"/>
      <c r="F159" s="98">
        <f t="shared" si="101"/>
        <v>-32300</v>
      </c>
      <c r="H159" s="208"/>
      <c r="I159" s="208"/>
      <c r="J159" s="208"/>
      <c r="K159" s="208"/>
      <c r="L159" s="208"/>
      <c r="M159" s="208"/>
      <c r="N159" s="209">
        <v>1</v>
      </c>
      <c r="O159" s="156">
        <f>SUM(H159:N159)</f>
        <v>1</v>
      </c>
      <c r="P159" s="156"/>
      <c r="Q159" s="98">
        <f>$F159*H159</f>
        <v>0</v>
      </c>
      <c r="R159" s="98">
        <f t="shared" si="102"/>
        <v>0</v>
      </c>
      <c r="S159" s="98">
        <f t="shared" si="102"/>
        <v>0</v>
      </c>
      <c r="T159" s="98">
        <f t="shared" si="102"/>
        <v>0</v>
      </c>
      <c r="U159" s="98">
        <f t="shared" si="102"/>
        <v>0</v>
      </c>
      <c r="V159" s="98">
        <f t="shared" si="102"/>
        <v>0</v>
      </c>
      <c r="W159" s="98">
        <f t="shared" si="102"/>
        <v>-32300</v>
      </c>
      <c r="X159" s="98">
        <f t="shared" si="103"/>
        <v>-32300</v>
      </c>
      <c r="Y159" s="122">
        <f t="shared" si="104"/>
        <v>0</v>
      </c>
    </row>
    <row r="160" spans="1:25" x14ac:dyDescent="0.2">
      <c r="B160" s="253" t="s">
        <v>240</v>
      </c>
      <c r="C160" s="99">
        <f>SUM(C158:C159)</f>
        <v>-42800</v>
      </c>
      <c r="E160" s="99">
        <f>SUM(E158:E159)</f>
        <v>0</v>
      </c>
      <c r="F160" s="99">
        <f>SUM(F158:F159)</f>
        <v>-42800</v>
      </c>
      <c r="H160" s="208"/>
      <c r="I160" s="208"/>
      <c r="J160" s="208"/>
      <c r="K160" s="208"/>
      <c r="L160" s="208"/>
      <c r="M160" s="208"/>
      <c r="N160" s="208"/>
      <c r="Q160" s="98"/>
      <c r="R160" s="98"/>
      <c r="S160" s="98"/>
      <c r="T160" s="98"/>
      <c r="U160" s="98"/>
      <c r="V160" s="98"/>
      <c r="W160" s="98"/>
      <c r="X160" s="98"/>
      <c r="Y160" s="122"/>
    </row>
    <row r="161" spans="1:25" x14ac:dyDescent="0.2">
      <c r="B161" s="93"/>
      <c r="C161" s="130"/>
      <c r="E161" s="130"/>
      <c r="F161" s="130"/>
      <c r="H161" s="208"/>
      <c r="I161" s="208"/>
      <c r="J161" s="208"/>
      <c r="K161" s="208"/>
      <c r="L161" s="208"/>
      <c r="M161" s="208"/>
      <c r="N161" s="208"/>
      <c r="Q161" s="98"/>
      <c r="R161" s="98"/>
      <c r="S161" s="98"/>
      <c r="T161" s="98"/>
      <c r="U161" s="98"/>
      <c r="V161" s="98"/>
      <c r="W161" s="98"/>
      <c r="X161" s="98"/>
      <c r="Y161" s="122"/>
    </row>
    <row r="162" spans="1:25" ht="13.5" thickBot="1" x14ac:dyDescent="0.25">
      <c r="B162" s="129" t="s">
        <v>254</v>
      </c>
      <c r="C162" s="110">
        <f>C155+C160</f>
        <v>34200</v>
      </c>
      <c r="D162" s="126"/>
      <c r="E162" s="110">
        <f>E155+E160</f>
        <v>-52600</v>
      </c>
      <c r="F162" s="110">
        <f>F155+F160</f>
        <v>-18400</v>
      </c>
      <c r="G162" s="126"/>
      <c r="H162" s="208"/>
      <c r="I162" s="208"/>
      <c r="J162" s="208"/>
      <c r="K162" s="208"/>
      <c r="L162" s="208"/>
      <c r="M162" s="208"/>
      <c r="N162" s="208"/>
      <c r="O162" s="157"/>
      <c r="P162" s="157"/>
      <c r="Q162" s="110">
        <f t="shared" ref="Q162:X162" si="105">SUM(Q4:Q161)</f>
        <v>1741600</v>
      </c>
      <c r="R162" s="110">
        <f t="shared" si="105"/>
        <v>-799700</v>
      </c>
      <c r="S162" s="110">
        <f t="shared" si="105"/>
        <v>-29599.999999999996</v>
      </c>
      <c r="T162" s="110">
        <f t="shared" si="105"/>
        <v>-429200</v>
      </c>
      <c r="U162" s="110">
        <f t="shared" si="105"/>
        <v>-186400</v>
      </c>
      <c r="V162" s="110">
        <f t="shared" si="105"/>
        <v>-294900</v>
      </c>
      <c r="W162" s="110">
        <f t="shared" si="105"/>
        <v>-20200</v>
      </c>
      <c r="X162" s="110">
        <f t="shared" si="105"/>
        <v>-18400</v>
      </c>
      <c r="Y162" s="122">
        <f>X162-F162</f>
        <v>0</v>
      </c>
    </row>
    <row r="163" spans="1:25" ht="14.25" thickTop="1" thickBot="1" x14ac:dyDescent="0.25">
      <c r="C163" s="122">
        <f>C162-'1. Fibu-Saldenliste (original)'!C82</f>
        <v>0</v>
      </c>
      <c r="E163" s="122">
        <f>E162-F163</f>
        <v>-52600</v>
      </c>
      <c r="F163" s="122">
        <f>F162-'3. Ergänzg. um kalk. Kosten BÜB'!F162</f>
        <v>0</v>
      </c>
      <c r="X163" s="98"/>
      <c r="Y163" s="122">
        <f>X162-F162</f>
        <v>0</v>
      </c>
    </row>
    <row r="164" spans="1:25" x14ac:dyDescent="0.2">
      <c r="A164" s="342"/>
      <c r="B164" s="311"/>
      <c r="C164" s="312"/>
      <c r="D164" s="313"/>
      <c r="E164" s="312"/>
      <c r="F164" s="312"/>
      <c r="G164" s="313"/>
      <c r="H164" s="314"/>
      <c r="I164" s="314"/>
      <c r="J164" s="314"/>
      <c r="K164" s="314"/>
      <c r="L164" s="314"/>
      <c r="M164" s="314"/>
      <c r="N164" s="314"/>
      <c r="O164" s="315"/>
      <c r="P164" s="315"/>
      <c r="Q164" s="313"/>
      <c r="R164" s="313"/>
      <c r="S164" s="313"/>
      <c r="T164" s="313"/>
      <c r="U164" s="313"/>
      <c r="V164" s="313"/>
      <c r="W164" s="313"/>
      <c r="X164" s="313"/>
      <c r="Y164" s="316"/>
    </row>
    <row r="165" spans="1:25" ht="15" customHeight="1" x14ac:dyDescent="0.2">
      <c r="A165" s="343"/>
      <c r="B165" s="160" t="s">
        <v>291</v>
      </c>
      <c r="C165" s="121"/>
      <c r="D165" s="118"/>
      <c r="E165" s="121"/>
      <c r="F165" s="121"/>
      <c r="G165" s="118"/>
      <c r="H165" s="317"/>
      <c r="I165" s="317"/>
      <c r="J165" s="317"/>
      <c r="K165" s="317"/>
      <c r="L165" s="159"/>
      <c r="M165" s="317"/>
      <c r="N165" s="159"/>
      <c r="O165" s="161"/>
      <c r="P165" s="161"/>
      <c r="Q165" s="133">
        <f>Q162</f>
        <v>1741600</v>
      </c>
      <c r="R165" s="132"/>
      <c r="S165" s="132"/>
      <c r="T165" s="132"/>
      <c r="U165" s="132"/>
      <c r="V165" s="132"/>
      <c r="W165" s="132"/>
      <c r="X165" s="132"/>
      <c r="Y165" s="318"/>
    </row>
    <row r="166" spans="1:25" ht="15" customHeight="1" x14ac:dyDescent="0.2">
      <c r="A166" s="343"/>
      <c r="B166" s="160" t="s">
        <v>292</v>
      </c>
      <c r="C166" s="121"/>
      <c r="D166" s="118"/>
      <c r="E166" s="121"/>
      <c r="F166" s="121"/>
      <c r="G166" s="118"/>
      <c r="H166" s="317"/>
      <c r="I166" s="317"/>
      <c r="J166" s="317"/>
      <c r="K166" s="317"/>
      <c r="L166" s="159"/>
      <c r="M166" s="317"/>
      <c r="N166" s="159"/>
      <c r="O166" s="161"/>
      <c r="P166" s="161"/>
      <c r="Q166" s="132"/>
      <c r="R166" s="133">
        <f>R162</f>
        <v>-799700</v>
      </c>
      <c r="S166" s="132"/>
      <c r="T166" s="132"/>
      <c r="U166" s="132"/>
      <c r="V166" s="132"/>
      <c r="W166" s="132"/>
      <c r="X166" s="132"/>
      <c r="Y166" s="318"/>
    </row>
    <row r="167" spans="1:25" ht="15" customHeight="1" x14ac:dyDescent="0.2">
      <c r="A167" s="343"/>
      <c r="B167" s="160" t="s">
        <v>293</v>
      </c>
      <c r="C167" s="121"/>
      <c r="D167" s="118"/>
      <c r="E167" s="121"/>
      <c r="F167" s="121"/>
      <c r="G167" s="118"/>
      <c r="H167" s="317"/>
      <c r="I167" s="317"/>
      <c r="J167" s="317"/>
      <c r="K167" s="317"/>
      <c r="L167" s="159"/>
      <c r="M167" s="317"/>
      <c r="N167" s="159"/>
      <c r="O167" s="161"/>
      <c r="P167" s="161"/>
      <c r="Q167" s="132"/>
      <c r="R167" s="132"/>
      <c r="S167" s="133">
        <f>S162</f>
        <v>-29599.999999999996</v>
      </c>
      <c r="T167" s="132"/>
      <c r="U167" s="132"/>
      <c r="V167" s="132"/>
      <c r="W167" s="132"/>
      <c r="X167" s="132"/>
      <c r="Y167" s="318"/>
    </row>
    <row r="168" spans="1:25" ht="15" customHeight="1" x14ac:dyDescent="0.2">
      <c r="A168" s="343"/>
      <c r="B168" s="255" t="s">
        <v>185</v>
      </c>
      <c r="C168" s="121"/>
      <c r="D168" s="118"/>
      <c r="E168" s="121"/>
      <c r="F168" s="121"/>
      <c r="G168" s="118"/>
      <c r="H168" s="317"/>
      <c r="I168" s="317"/>
      <c r="J168" s="317"/>
      <c r="K168" s="317"/>
      <c r="L168" s="159"/>
      <c r="M168" s="317"/>
      <c r="N168" s="159"/>
      <c r="O168" s="161"/>
      <c r="P168" s="161"/>
      <c r="Q168" s="132"/>
      <c r="R168" s="132"/>
      <c r="S168" s="162">
        <f>S167/R166</f>
        <v>3.7013880205076899E-2</v>
      </c>
      <c r="T168" s="132"/>
      <c r="U168" s="132"/>
      <c r="V168" s="132"/>
      <c r="W168" s="132"/>
      <c r="X168" s="132"/>
      <c r="Y168" s="318"/>
    </row>
    <row r="169" spans="1:25" ht="15" customHeight="1" x14ac:dyDescent="0.2">
      <c r="A169" s="343"/>
      <c r="B169" s="160" t="s">
        <v>294</v>
      </c>
      <c r="C169" s="121"/>
      <c r="D169" s="118"/>
      <c r="E169" s="121"/>
      <c r="F169" s="121"/>
      <c r="G169" s="118"/>
      <c r="H169" s="317"/>
      <c r="I169" s="317"/>
      <c r="J169" s="317"/>
      <c r="K169" s="317"/>
      <c r="L169" s="159"/>
      <c r="M169" s="317"/>
      <c r="N169" s="159"/>
      <c r="O169" s="161"/>
      <c r="P169" s="161"/>
      <c r="Q169" s="132"/>
      <c r="R169" s="132"/>
      <c r="S169" s="132"/>
      <c r="T169" s="133">
        <f>T162</f>
        <v>-429200</v>
      </c>
      <c r="U169" s="132"/>
      <c r="V169" s="132"/>
      <c r="W169" s="132"/>
      <c r="X169" s="132"/>
      <c r="Y169" s="318"/>
    </row>
    <row r="170" spans="1:25" ht="15" customHeight="1" x14ac:dyDescent="0.2">
      <c r="A170" s="343"/>
      <c r="B170" s="160" t="s">
        <v>295</v>
      </c>
      <c r="C170" s="121"/>
      <c r="D170" s="118"/>
      <c r="E170" s="121"/>
      <c r="F170" s="121"/>
      <c r="G170" s="118"/>
      <c r="H170" s="317"/>
      <c r="I170" s="317"/>
      <c r="J170" s="317"/>
      <c r="K170" s="317"/>
      <c r="L170" s="159"/>
      <c r="M170" s="317"/>
      <c r="N170" s="159"/>
      <c r="O170" s="161"/>
      <c r="P170" s="161"/>
      <c r="Q170" s="132"/>
      <c r="R170" s="132"/>
      <c r="S170" s="132"/>
      <c r="T170" s="132"/>
      <c r="U170" s="133">
        <f>U162</f>
        <v>-186400</v>
      </c>
      <c r="V170" s="132"/>
      <c r="W170" s="132"/>
      <c r="X170" s="132"/>
      <c r="Y170" s="318"/>
    </row>
    <row r="171" spans="1:25" s="166" customFormat="1" ht="15" customHeight="1" x14ac:dyDescent="0.2">
      <c r="A171" s="344"/>
      <c r="B171" s="168" t="s">
        <v>187</v>
      </c>
      <c r="C171" s="319"/>
      <c r="D171" s="320"/>
      <c r="E171" s="319"/>
      <c r="F171" s="319"/>
      <c r="G171" s="320"/>
      <c r="H171" s="321"/>
      <c r="I171" s="321"/>
      <c r="J171" s="321"/>
      <c r="K171" s="321"/>
      <c r="L171" s="167"/>
      <c r="M171" s="320"/>
      <c r="N171" s="167"/>
      <c r="O171" s="169"/>
      <c r="P171" s="169"/>
      <c r="Q171" s="170"/>
      <c r="R171" s="170"/>
      <c r="S171" s="170"/>
      <c r="T171" s="170"/>
      <c r="U171" s="138">
        <f>U170/T169</f>
        <v>0.43429636533084809</v>
      </c>
      <c r="V171" s="170"/>
      <c r="W171" s="170"/>
      <c r="X171" s="170"/>
      <c r="Y171" s="322"/>
    </row>
    <row r="172" spans="1:25" ht="15" customHeight="1" x14ac:dyDescent="0.2">
      <c r="A172" s="343"/>
      <c r="B172" s="160" t="s">
        <v>297</v>
      </c>
      <c r="C172" s="121"/>
      <c r="D172" s="118"/>
      <c r="E172" s="121"/>
      <c r="F172" s="121"/>
      <c r="G172" s="118"/>
      <c r="H172" s="317"/>
      <c r="I172" s="317"/>
      <c r="J172" s="317"/>
      <c r="K172" s="317"/>
      <c r="L172" s="159"/>
      <c r="M172" s="317"/>
      <c r="N172" s="317"/>
      <c r="O172" s="161"/>
      <c r="P172" s="161"/>
      <c r="Q172" s="133">
        <f>R166+S167+U170+T169</f>
        <v>-1444900</v>
      </c>
      <c r="R172" s="132"/>
      <c r="S172" s="132"/>
      <c r="T172" s="132"/>
      <c r="U172" s="134"/>
      <c r="V172" s="132"/>
      <c r="W172" s="132"/>
      <c r="X172" s="132"/>
      <c r="Y172" s="318"/>
    </row>
    <row r="173" spans="1:25" ht="15" customHeight="1" x14ac:dyDescent="0.2">
      <c r="A173" s="343"/>
      <c r="B173" s="160" t="s">
        <v>296</v>
      </c>
      <c r="C173" s="121"/>
      <c r="D173" s="118"/>
      <c r="E173" s="121"/>
      <c r="F173" s="121"/>
      <c r="G173" s="118"/>
      <c r="H173" s="317"/>
      <c r="I173" s="317"/>
      <c r="J173" s="317"/>
      <c r="K173" s="317"/>
      <c r="L173" s="159"/>
      <c r="M173" s="317"/>
      <c r="N173" s="159"/>
      <c r="O173" s="161"/>
      <c r="P173" s="161"/>
      <c r="Q173" s="132"/>
      <c r="R173" s="132"/>
      <c r="S173" s="132"/>
      <c r="T173" s="132"/>
      <c r="U173" s="132"/>
      <c r="V173" s="133">
        <f>V162</f>
        <v>-294900</v>
      </c>
      <c r="W173" s="132"/>
      <c r="X173" s="132"/>
      <c r="Y173" s="318"/>
    </row>
    <row r="174" spans="1:25" ht="15" customHeight="1" x14ac:dyDescent="0.2">
      <c r="A174" s="343"/>
      <c r="B174" s="255" t="s">
        <v>199</v>
      </c>
      <c r="C174" s="121"/>
      <c r="D174" s="118"/>
      <c r="E174" s="121"/>
      <c r="F174" s="121"/>
      <c r="G174" s="118"/>
      <c r="H174" s="317"/>
      <c r="I174" s="317"/>
      <c r="J174" s="317"/>
      <c r="K174" s="317"/>
      <c r="L174" s="159"/>
      <c r="M174" s="317"/>
      <c r="N174" s="159"/>
      <c r="O174" s="161"/>
      <c r="P174" s="161"/>
      <c r="Q174" s="132"/>
      <c r="R174" s="132"/>
      <c r="S174" s="132"/>
      <c r="T174" s="132"/>
      <c r="U174" s="132"/>
      <c r="V174" s="162">
        <f>V173/Q172</f>
        <v>0.20409716935428057</v>
      </c>
      <c r="W174" s="132"/>
      <c r="X174" s="132"/>
      <c r="Y174" s="318"/>
    </row>
    <row r="175" spans="1:25" ht="15" customHeight="1" x14ac:dyDescent="0.2">
      <c r="A175" s="343"/>
      <c r="B175" s="160" t="s">
        <v>360</v>
      </c>
      <c r="C175" s="121"/>
      <c r="D175" s="118"/>
      <c r="E175" s="121"/>
      <c r="F175" s="121"/>
      <c r="G175" s="118"/>
      <c r="H175" s="317"/>
      <c r="I175" s="317"/>
      <c r="J175" s="317"/>
      <c r="K175" s="317"/>
      <c r="L175" s="159"/>
      <c r="M175" s="317"/>
      <c r="N175" s="317"/>
      <c r="O175" s="161"/>
      <c r="P175" s="161"/>
      <c r="Q175" s="133">
        <f>Q172+V173</f>
        <v>-1739800</v>
      </c>
      <c r="R175" s="358">
        <f>SUM(R162:V162)-Q175</f>
        <v>0</v>
      </c>
      <c r="S175" s="132"/>
      <c r="T175" s="132"/>
      <c r="U175" s="134"/>
      <c r="V175" s="132"/>
      <c r="W175" s="132"/>
      <c r="X175" s="132"/>
      <c r="Y175" s="318"/>
    </row>
    <row r="176" spans="1:25" ht="15" customHeight="1" x14ac:dyDescent="0.2">
      <c r="A176" s="343"/>
      <c r="B176" s="160" t="s">
        <v>379</v>
      </c>
      <c r="C176" s="121"/>
      <c r="D176" s="118"/>
      <c r="E176" s="121"/>
      <c r="F176" s="121"/>
      <c r="G176" s="118"/>
      <c r="H176" s="317"/>
      <c r="I176" s="317"/>
      <c r="J176" s="317"/>
      <c r="K176" s="317"/>
      <c r="L176" s="159"/>
      <c r="M176" s="317"/>
      <c r="N176" s="317"/>
      <c r="O176" s="161"/>
      <c r="P176" s="161"/>
      <c r="Q176" s="133"/>
      <c r="R176" s="132"/>
      <c r="S176" s="132"/>
      <c r="T176" s="132"/>
      <c r="U176" s="134"/>
      <c r="V176" s="132"/>
      <c r="W176" s="133">
        <f>W162</f>
        <v>-20200</v>
      </c>
      <c r="X176" s="132"/>
      <c r="Y176" s="318"/>
    </row>
    <row r="177" spans="1:25" ht="15" customHeight="1" x14ac:dyDescent="0.2">
      <c r="A177" s="343"/>
      <c r="B177" s="160" t="s">
        <v>376</v>
      </c>
      <c r="C177" s="121"/>
      <c r="D177" s="118"/>
      <c r="E177" s="121"/>
      <c r="F177" s="121"/>
      <c r="G177" s="118"/>
      <c r="H177" s="317"/>
      <c r="I177" s="317"/>
      <c r="J177" s="317"/>
      <c r="K177" s="317"/>
      <c r="L177" s="159"/>
      <c r="M177" s="317"/>
      <c r="N177" s="317"/>
      <c r="O177" s="161"/>
      <c r="P177" s="161"/>
      <c r="Q177" s="133">
        <f>Q175+Q165+W176</f>
        <v>-18400</v>
      </c>
      <c r="R177" s="132"/>
      <c r="S177" s="132"/>
      <c r="T177" s="132"/>
      <c r="U177" s="134"/>
      <c r="V177" s="132"/>
      <c r="W177" s="133"/>
      <c r="X177" s="132"/>
      <c r="Y177" s="318"/>
    </row>
    <row r="178" spans="1:25" ht="15" hidden="1" customHeight="1" outlineLevel="1" x14ac:dyDescent="0.2">
      <c r="A178" s="343"/>
      <c r="B178" s="160" t="s">
        <v>375</v>
      </c>
      <c r="C178" s="121"/>
      <c r="D178" s="118"/>
      <c r="E178" s="121"/>
      <c r="F178" s="121"/>
      <c r="G178" s="118"/>
      <c r="H178" s="317"/>
      <c r="I178" s="317"/>
      <c r="J178" s="317"/>
      <c r="K178" s="317"/>
      <c r="L178" s="159"/>
      <c r="M178" s="317"/>
      <c r="N178" s="317"/>
      <c r="O178" s="161"/>
      <c r="P178" s="161"/>
      <c r="Q178" s="133">
        <f>'4. BAB-Ableitung'!E162</f>
        <v>-52600</v>
      </c>
      <c r="R178" s="132"/>
      <c r="S178" s="132"/>
      <c r="T178" s="132"/>
      <c r="U178" s="134"/>
      <c r="V178" s="132"/>
      <c r="W178" s="133"/>
      <c r="X178" s="132"/>
      <c r="Y178" s="318"/>
    </row>
    <row r="179" spans="1:25" ht="15" hidden="1" customHeight="1" outlineLevel="1" x14ac:dyDescent="0.2">
      <c r="A179" s="343"/>
      <c r="B179" s="160" t="s">
        <v>377</v>
      </c>
      <c r="C179" s="121"/>
      <c r="D179" s="118"/>
      <c r="E179" s="121"/>
      <c r="F179" s="121"/>
      <c r="G179" s="118"/>
      <c r="H179" s="317"/>
      <c r="I179" s="317"/>
      <c r="J179" s="317"/>
      <c r="K179" s="317"/>
      <c r="L179" s="159"/>
      <c r="M179" s="317"/>
      <c r="N179" s="317"/>
      <c r="O179" s="161"/>
      <c r="P179" s="161"/>
      <c r="Q179" s="133">
        <f>Q177-Q178</f>
        <v>34200</v>
      </c>
      <c r="R179" s="132"/>
      <c r="S179" s="132"/>
      <c r="T179" s="132"/>
      <c r="U179" s="134"/>
      <c r="V179" s="132"/>
      <c r="W179" s="133"/>
      <c r="X179" s="132"/>
      <c r="Y179" s="318"/>
    </row>
    <row r="180" spans="1:25" ht="13.5" collapsed="1" thickBot="1" x14ac:dyDescent="0.25">
      <c r="A180" s="345"/>
      <c r="B180" s="323"/>
      <c r="C180" s="324"/>
      <c r="D180" s="325"/>
      <c r="E180" s="324"/>
      <c r="F180" s="324"/>
      <c r="G180" s="325"/>
      <c r="H180" s="326"/>
      <c r="I180" s="326"/>
      <c r="J180" s="326"/>
      <c r="K180" s="326"/>
      <c r="L180" s="326"/>
      <c r="M180" s="326"/>
      <c r="N180" s="326"/>
      <c r="O180" s="327"/>
      <c r="P180" s="327"/>
      <c r="Q180" s="328">
        <f>Q179-'4. BAB-Ableitung'!C162</f>
        <v>0</v>
      </c>
      <c r="R180" s="329" t="s">
        <v>402</v>
      </c>
      <c r="S180" s="325"/>
      <c r="T180" s="325"/>
      <c r="U180" s="325"/>
      <c r="V180" s="325"/>
      <c r="W180" s="325"/>
      <c r="X180" s="325"/>
      <c r="Y180" s="330"/>
    </row>
    <row r="181" spans="1:25" outlineLevel="1" x14ac:dyDescent="0.2">
      <c r="A181" s="342"/>
      <c r="B181" s="311"/>
      <c r="C181" s="312"/>
      <c r="D181" s="313"/>
      <c r="E181" s="312"/>
      <c r="F181" s="312"/>
      <c r="G181" s="313"/>
      <c r="H181" s="314"/>
      <c r="I181" s="314"/>
      <c r="J181" s="314"/>
      <c r="K181" s="314"/>
      <c r="L181" s="314"/>
      <c r="M181" s="314"/>
      <c r="N181" s="314"/>
      <c r="O181" s="315"/>
      <c r="P181" s="315"/>
      <c r="Q181" s="313"/>
      <c r="R181" s="313"/>
      <c r="S181" s="313"/>
      <c r="T181" s="313"/>
      <c r="U181" s="313"/>
      <c r="V181" s="313"/>
      <c r="W181" s="313"/>
      <c r="X181" s="313"/>
      <c r="Y181" s="316"/>
    </row>
    <row r="182" spans="1:25" outlineLevel="1" x14ac:dyDescent="0.2">
      <c r="A182" s="343"/>
      <c r="B182" s="117"/>
      <c r="C182" s="121"/>
      <c r="D182" s="118"/>
      <c r="E182" s="121"/>
      <c r="F182" s="121"/>
      <c r="G182" s="118"/>
      <c r="H182" s="317"/>
      <c r="I182" s="317"/>
      <c r="J182" s="317"/>
      <c r="K182" s="317"/>
      <c r="L182" s="317"/>
      <c r="M182" s="317"/>
      <c r="N182" s="317"/>
      <c r="O182" s="119"/>
      <c r="P182" s="119"/>
      <c r="Q182" s="118"/>
      <c r="R182" s="118"/>
      <c r="S182" s="118"/>
      <c r="T182" s="118"/>
      <c r="U182" s="118"/>
      <c r="V182" s="118"/>
      <c r="W182" s="118"/>
      <c r="X182" s="118"/>
      <c r="Y182" s="318"/>
    </row>
    <row r="183" spans="1:25" ht="15.75" outlineLevel="1" x14ac:dyDescent="0.2">
      <c r="A183" s="343"/>
      <c r="B183" s="331" t="s">
        <v>316</v>
      </c>
      <c r="C183" s="121"/>
      <c r="D183" s="118"/>
      <c r="E183" s="121"/>
      <c r="F183" s="121"/>
      <c r="G183" s="118"/>
      <c r="H183" s="317"/>
      <c r="I183" s="317"/>
      <c r="J183" s="317"/>
      <c r="K183" s="317"/>
      <c r="L183" s="317"/>
      <c r="M183" s="317"/>
      <c r="N183" s="317"/>
      <c r="O183" s="119"/>
      <c r="P183" s="119"/>
      <c r="Q183" s="118"/>
      <c r="R183" s="118"/>
      <c r="S183" s="118"/>
      <c r="T183" s="118"/>
      <c r="U183" s="118"/>
      <c r="V183" s="118"/>
      <c r="W183" s="118"/>
      <c r="X183" s="118"/>
      <c r="Y183" s="318"/>
    </row>
    <row r="184" spans="1:25" outlineLevel="1" x14ac:dyDescent="0.2">
      <c r="A184" s="343"/>
      <c r="B184" s="317"/>
      <c r="C184" s="121"/>
      <c r="D184" s="118"/>
      <c r="E184" s="121"/>
      <c r="F184" s="121"/>
      <c r="G184" s="118"/>
      <c r="H184" s="317"/>
      <c r="I184" s="317"/>
      <c r="J184" s="317"/>
      <c r="K184" s="317"/>
      <c r="L184" s="317"/>
      <c r="M184" s="317"/>
      <c r="N184" s="317"/>
      <c r="O184" s="119"/>
      <c r="P184" s="119"/>
      <c r="Q184" s="118"/>
      <c r="R184" s="118"/>
      <c r="S184" s="118"/>
      <c r="T184" s="118"/>
      <c r="U184" s="118"/>
      <c r="V184" s="118"/>
      <c r="W184" s="118"/>
      <c r="X184" s="118"/>
      <c r="Y184" s="318"/>
    </row>
    <row r="185" spans="1:25" outlineLevel="1" x14ac:dyDescent="0.2">
      <c r="A185" s="343"/>
      <c r="B185" s="332" t="s">
        <v>477</v>
      </c>
      <c r="C185" s="333"/>
      <c r="D185" s="334"/>
      <c r="E185" s="333"/>
      <c r="F185" s="333"/>
      <c r="G185" s="334"/>
      <c r="H185" s="335"/>
      <c r="I185" s="335"/>
      <c r="J185" s="335"/>
      <c r="K185" s="335"/>
      <c r="L185" s="335"/>
      <c r="M185" s="335"/>
      <c r="N185" s="335"/>
      <c r="O185" s="336"/>
      <c r="P185" s="336"/>
      <c r="Q185" s="334"/>
      <c r="R185" s="334"/>
      <c r="S185" s="334"/>
      <c r="T185" s="394" t="s">
        <v>202</v>
      </c>
      <c r="U185" s="118"/>
      <c r="V185" s="118"/>
      <c r="W185" s="118"/>
      <c r="X185" s="118"/>
      <c r="Y185" s="318"/>
    </row>
    <row r="186" spans="1:25" outlineLevel="1" x14ac:dyDescent="0.2">
      <c r="A186" s="343"/>
      <c r="B186" s="335"/>
      <c r="C186" s="333"/>
      <c r="D186" s="334"/>
      <c r="E186" s="333"/>
      <c r="F186" s="333"/>
      <c r="G186" s="334"/>
      <c r="H186" s="335"/>
      <c r="I186" s="335"/>
      <c r="J186" s="335"/>
      <c r="K186" s="335"/>
      <c r="L186" s="335"/>
      <c r="M186" s="335"/>
      <c r="N186" s="335"/>
      <c r="O186" s="336"/>
      <c r="P186" s="336"/>
      <c r="Q186" s="334"/>
      <c r="R186" s="334"/>
      <c r="S186" s="334"/>
      <c r="T186" s="334"/>
      <c r="U186" s="118"/>
      <c r="V186" s="118"/>
      <c r="W186" s="118"/>
      <c r="X186" s="118"/>
      <c r="Y186" s="318"/>
    </row>
    <row r="187" spans="1:25" outlineLevel="1" x14ac:dyDescent="0.2">
      <c r="A187" s="343"/>
      <c r="B187" s="239" t="s">
        <v>357</v>
      </c>
      <c r="C187" s="240"/>
      <c r="D187" s="241"/>
      <c r="E187" s="240"/>
      <c r="F187" s="240"/>
      <c r="G187" s="241"/>
      <c r="H187" s="242"/>
      <c r="I187" s="242"/>
      <c r="J187" s="242"/>
      <c r="K187" s="242"/>
      <c r="L187" s="242"/>
      <c r="M187" s="242"/>
      <c r="N187" s="242"/>
      <c r="O187" s="243"/>
      <c r="P187" s="243"/>
      <c r="Q187" s="241"/>
      <c r="R187" s="241"/>
      <c r="S187" s="241"/>
      <c r="T187" s="244">
        <f>-T169</f>
        <v>429200</v>
      </c>
      <c r="U187" s="118"/>
      <c r="V187" s="118"/>
      <c r="W187" s="118"/>
      <c r="X187" s="118"/>
      <c r="Y187" s="318"/>
    </row>
    <row r="188" spans="1:25" outlineLevel="1" x14ac:dyDescent="0.2">
      <c r="A188" s="343"/>
      <c r="B188" s="239" t="s">
        <v>319</v>
      </c>
      <c r="C188" s="240"/>
      <c r="D188" s="241"/>
      <c r="E188" s="240"/>
      <c r="F188" s="240"/>
      <c r="G188" s="241"/>
      <c r="H188" s="242"/>
      <c r="I188" s="242"/>
      <c r="J188" s="242"/>
      <c r="K188" s="242"/>
      <c r="L188" s="242"/>
      <c r="M188" s="242"/>
      <c r="N188" s="242"/>
      <c r="O188" s="243"/>
      <c r="P188" s="243"/>
      <c r="Q188" s="241"/>
      <c r="R188" s="241"/>
      <c r="S188" s="241"/>
      <c r="T188" s="244">
        <f>'5.a. Personalko. u. -Std.'!E74</f>
        <v>19305</v>
      </c>
      <c r="U188" s="139" t="s">
        <v>404</v>
      </c>
      <c r="V188" s="118"/>
      <c r="W188" s="118"/>
      <c r="X188" s="118"/>
      <c r="Y188" s="318"/>
    </row>
    <row r="189" spans="1:25" outlineLevel="1" x14ac:dyDescent="0.2">
      <c r="A189" s="343"/>
      <c r="B189" s="239" t="s">
        <v>472</v>
      </c>
      <c r="C189" s="240"/>
      <c r="D189" s="241"/>
      <c r="E189" s="240"/>
      <c r="F189" s="240"/>
      <c r="G189" s="241"/>
      <c r="H189" s="242"/>
      <c r="I189" s="242"/>
      <c r="J189" s="242"/>
      <c r="K189" s="242"/>
      <c r="L189" s="242"/>
      <c r="M189" s="242"/>
      <c r="N189" s="242"/>
      <c r="O189" s="243"/>
      <c r="P189" s="243"/>
      <c r="Q189" s="241"/>
      <c r="R189" s="241"/>
      <c r="S189" s="241"/>
      <c r="T189" s="245">
        <f>T187/T188</f>
        <v>22.232582232582232</v>
      </c>
      <c r="U189" s="118"/>
      <c r="V189" s="118"/>
      <c r="W189" s="118"/>
      <c r="X189" s="118"/>
      <c r="Y189" s="318"/>
    </row>
    <row r="190" spans="1:25" outlineLevel="1" x14ac:dyDescent="0.2">
      <c r="A190" s="343"/>
      <c r="B190" s="242"/>
      <c r="C190" s="240"/>
      <c r="D190" s="241"/>
      <c r="E190" s="240"/>
      <c r="F190" s="240"/>
      <c r="G190" s="241"/>
      <c r="H190" s="242"/>
      <c r="I190" s="242"/>
      <c r="J190" s="242"/>
      <c r="K190" s="242"/>
      <c r="L190" s="242"/>
      <c r="M190" s="242"/>
      <c r="N190" s="242"/>
      <c r="O190" s="243"/>
      <c r="P190" s="243"/>
      <c r="Q190" s="241"/>
      <c r="R190" s="241"/>
      <c r="S190" s="241"/>
      <c r="T190" s="241"/>
      <c r="U190" s="118"/>
      <c r="V190" s="118"/>
      <c r="W190" s="118"/>
      <c r="X190" s="118"/>
      <c r="Y190" s="318"/>
    </row>
    <row r="191" spans="1:25" outlineLevel="1" x14ac:dyDescent="0.2">
      <c r="A191" s="343"/>
      <c r="B191" s="239" t="s">
        <v>317</v>
      </c>
      <c r="C191" s="240"/>
      <c r="D191" s="241"/>
      <c r="E191" s="240"/>
      <c r="F191" s="240"/>
      <c r="G191" s="241"/>
      <c r="H191" s="242"/>
      <c r="I191" s="242"/>
      <c r="J191" s="242"/>
      <c r="K191" s="242"/>
      <c r="L191" s="242"/>
      <c r="M191" s="242"/>
      <c r="N191" s="242"/>
      <c r="O191" s="243"/>
      <c r="P191" s="243"/>
      <c r="Q191" s="241"/>
      <c r="R191" s="241"/>
      <c r="S191" s="241"/>
      <c r="T191" s="244">
        <f>-U170</f>
        <v>186400</v>
      </c>
      <c r="U191" s="118"/>
      <c r="V191" s="118"/>
      <c r="W191" s="118"/>
      <c r="X191" s="118"/>
      <c r="Y191" s="318"/>
    </row>
    <row r="192" spans="1:25" outlineLevel="1" x14ac:dyDescent="0.2">
      <c r="A192" s="343"/>
      <c r="B192" s="239" t="s">
        <v>319</v>
      </c>
      <c r="C192" s="240"/>
      <c r="D192" s="241"/>
      <c r="E192" s="240"/>
      <c r="F192" s="240"/>
      <c r="G192" s="241"/>
      <c r="H192" s="242"/>
      <c r="I192" s="242"/>
      <c r="J192" s="242"/>
      <c r="K192" s="242"/>
      <c r="L192" s="242"/>
      <c r="M192" s="242"/>
      <c r="N192" s="242"/>
      <c r="O192" s="243"/>
      <c r="P192" s="243"/>
      <c r="Q192" s="241"/>
      <c r="R192" s="241"/>
      <c r="S192" s="241"/>
      <c r="T192" s="244">
        <f>'5.a. Personalko. u. -Std.'!E74</f>
        <v>19305</v>
      </c>
      <c r="U192" s="118"/>
      <c r="V192" s="118"/>
      <c r="W192" s="118"/>
      <c r="X192" s="118"/>
      <c r="Y192" s="318"/>
    </row>
    <row r="193" spans="1:25" outlineLevel="1" x14ac:dyDescent="0.2">
      <c r="A193" s="343"/>
      <c r="B193" s="239" t="s">
        <v>473</v>
      </c>
      <c r="C193" s="240"/>
      <c r="D193" s="241"/>
      <c r="E193" s="240"/>
      <c r="F193" s="240"/>
      <c r="G193" s="241"/>
      <c r="H193" s="242"/>
      <c r="I193" s="242"/>
      <c r="J193" s="242"/>
      <c r="K193" s="242"/>
      <c r="L193" s="242"/>
      <c r="M193" s="242"/>
      <c r="N193" s="242"/>
      <c r="O193" s="243"/>
      <c r="P193" s="243"/>
      <c r="Q193" s="241"/>
      <c r="R193" s="241"/>
      <c r="S193" s="241"/>
      <c r="T193" s="245">
        <f>T191/T192</f>
        <v>9.655529655529655</v>
      </c>
      <c r="U193" s="346">
        <f>T193/T189</f>
        <v>0.43429636533084809</v>
      </c>
      <c r="V193" s="118"/>
      <c r="W193" s="118"/>
      <c r="X193" s="118"/>
      <c r="Y193" s="318"/>
    </row>
    <row r="194" spans="1:25" outlineLevel="1" x14ac:dyDescent="0.2">
      <c r="A194" s="343"/>
      <c r="B194" s="242"/>
      <c r="C194" s="240"/>
      <c r="D194" s="241"/>
      <c r="E194" s="240"/>
      <c r="F194" s="240"/>
      <c r="G194" s="241"/>
      <c r="H194" s="242"/>
      <c r="I194" s="242"/>
      <c r="J194" s="242"/>
      <c r="K194" s="242"/>
      <c r="L194" s="242"/>
      <c r="M194" s="242"/>
      <c r="N194" s="242"/>
      <c r="O194" s="243"/>
      <c r="P194" s="243"/>
      <c r="Q194" s="241"/>
      <c r="R194" s="241"/>
      <c r="S194" s="241"/>
      <c r="T194" s="241"/>
      <c r="U194" s="118"/>
      <c r="V194" s="118"/>
      <c r="W194" s="118"/>
      <c r="X194" s="118"/>
      <c r="Y194" s="318"/>
    </row>
    <row r="195" spans="1:25" ht="14.25" outlineLevel="1" x14ac:dyDescent="0.2">
      <c r="A195" s="343"/>
      <c r="B195" s="239" t="s">
        <v>474</v>
      </c>
      <c r="C195" s="240"/>
      <c r="D195" s="241"/>
      <c r="E195" s="240"/>
      <c r="F195" s="240"/>
      <c r="G195" s="241"/>
      <c r="H195" s="242"/>
      <c r="I195" s="242"/>
      <c r="J195" s="242"/>
      <c r="K195" s="242"/>
      <c r="L195" s="242"/>
      <c r="M195" s="242"/>
      <c r="N195" s="242"/>
      <c r="O195" s="243"/>
      <c r="P195" s="243"/>
      <c r="Q195" s="241"/>
      <c r="R195" s="241"/>
      <c r="S195" s="241"/>
      <c r="T195" s="356">
        <f>T193+T189</f>
        <v>31.888111888111887</v>
      </c>
      <c r="U195" s="118"/>
      <c r="V195" s="118"/>
      <c r="W195" s="118"/>
      <c r="X195" s="118"/>
      <c r="Y195" s="318"/>
    </row>
    <row r="196" spans="1:25" outlineLevel="1" x14ac:dyDescent="0.2">
      <c r="A196" s="343"/>
      <c r="B196" s="246"/>
      <c r="C196" s="240"/>
      <c r="D196" s="241"/>
      <c r="E196" s="240"/>
      <c r="F196" s="240"/>
      <c r="G196" s="241"/>
      <c r="H196" s="242"/>
      <c r="I196" s="242"/>
      <c r="J196" s="242"/>
      <c r="K196" s="242"/>
      <c r="L196" s="242"/>
      <c r="M196" s="242"/>
      <c r="N196" s="242"/>
      <c r="O196" s="243"/>
      <c r="P196" s="243"/>
      <c r="Q196" s="241"/>
      <c r="R196" s="241"/>
      <c r="S196" s="241"/>
      <c r="T196" s="241"/>
      <c r="U196" s="118"/>
      <c r="V196" s="118"/>
      <c r="W196" s="118"/>
      <c r="X196" s="118"/>
      <c r="Y196" s="318"/>
    </row>
    <row r="197" spans="1:25" ht="13.5" thickBot="1" x14ac:dyDescent="0.25">
      <c r="A197" s="345"/>
      <c r="B197" s="326"/>
      <c r="C197" s="324"/>
      <c r="D197" s="325"/>
      <c r="E197" s="324"/>
      <c r="F197" s="324"/>
      <c r="G197" s="325"/>
      <c r="H197" s="326"/>
      <c r="I197" s="326"/>
      <c r="J197" s="326"/>
      <c r="K197" s="326"/>
      <c r="L197" s="326"/>
      <c r="M197" s="326"/>
      <c r="N197" s="326"/>
      <c r="O197" s="327"/>
      <c r="P197" s="327"/>
      <c r="Q197" s="325"/>
      <c r="R197" s="325"/>
      <c r="S197" s="325"/>
      <c r="T197" s="325"/>
      <c r="U197" s="325"/>
      <c r="V197" s="325"/>
      <c r="W197" s="325"/>
      <c r="X197" s="325"/>
      <c r="Y197" s="330"/>
    </row>
    <row r="198" spans="1:25" outlineLevel="1" x14ac:dyDescent="0.2">
      <c r="A198" s="342"/>
      <c r="B198" s="311"/>
      <c r="C198" s="312"/>
      <c r="D198" s="313"/>
      <c r="E198" s="312"/>
      <c r="F198" s="312"/>
      <c r="G198" s="313"/>
      <c r="H198" s="314"/>
      <c r="I198" s="314"/>
      <c r="J198" s="314"/>
      <c r="K198" s="314"/>
      <c r="L198" s="314"/>
      <c r="M198" s="314"/>
      <c r="N198" s="314"/>
      <c r="O198" s="315"/>
      <c r="P198" s="315"/>
      <c r="Q198" s="313"/>
      <c r="R198" s="313"/>
      <c r="S198" s="313"/>
      <c r="T198" s="313"/>
      <c r="U198" s="313"/>
      <c r="V198" s="313"/>
      <c r="W198" s="313"/>
      <c r="X198" s="313"/>
      <c r="Y198" s="316"/>
    </row>
    <row r="199" spans="1:25" outlineLevel="1" x14ac:dyDescent="0.2">
      <c r="A199" s="343"/>
      <c r="B199" s="337" t="s">
        <v>478</v>
      </c>
      <c r="C199" s="121"/>
      <c r="D199" s="118"/>
      <c r="E199" s="121"/>
      <c r="F199" s="121"/>
      <c r="G199" s="118"/>
      <c r="H199" s="317"/>
      <c r="I199" s="317"/>
      <c r="J199" s="317"/>
      <c r="K199" s="317"/>
      <c r="L199" s="317"/>
      <c r="M199" s="317"/>
      <c r="N199" s="317"/>
      <c r="O199" s="119"/>
      <c r="P199" s="338"/>
      <c r="Q199" s="338"/>
      <c r="R199" s="338"/>
      <c r="S199" s="338"/>
      <c r="T199" s="395" t="s">
        <v>202</v>
      </c>
      <c r="U199" s="118"/>
      <c r="V199" s="118"/>
      <c r="W199" s="118"/>
      <c r="X199" s="118"/>
      <c r="Y199" s="318"/>
    </row>
    <row r="200" spans="1:25" outlineLevel="1" x14ac:dyDescent="0.2">
      <c r="A200" s="343"/>
      <c r="B200" s="339"/>
      <c r="C200" s="121"/>
      <c r="D200" s="118"/>
      <c r="E200" s="121"/>
      <c r="F200" s="121"/>
      <c r="G200" s="118"/>
      <c r="H200" s="317"/>
      <c r="I200" s="317"/>
      <c r="J200" s="317"/>
      <c r="K200" s="317"/>
      <c r="L200" s="317"/>
      <c r="M200" s="317"/>
      <c r="N200" s="317"/>
      <c r="O200" s="119"/>
      <c r="P200" s="338"/>
      <c r="Q200" s="338"/>
      <c r="R200" s="338"/>
      <c r="S200" s="338"/>
      <c r="T200" s="338"/>
      <c r="U200" s="118"/>
      <c r="V200" s="118"/>
      <c r="W200" s="118"/>
      <c r="X200" s="118"/>
      <c r="Y200" s="318"/>
    </row>
    <row r="201" spans="1:25" outlineLevel="1" x14ac:dyDescent="0.2">
      <c r="A201" s="343"/>
      <c r="B201" s="247" t="s">
        <v>357</v>
      </c>
      <c r="C201" s="248"/>
      <c r="D201" s="132"/>
      <c r="E201" s="248"/>
      <c r="F201" s="248"/>
      <c r="G201" s="132"/>
      <c r="H201" s="159"/>
      <c r="I201" s="159"/>
      <c r="J201" s="159"/>
      <c r="K201" s="159"/>
      <c r="L201" s="159"/>
      <c r="M201" s="159"/>
      <c r="N201" s="159"/>
      <c r="O201" s="161"/>
      <c r="P201" s="234"/>
      <c r="Q201" s="234"/>
      <c r="R201" s="234"/>
      <c r="S201" s="234"/>
      <c r="T201" s="236">
        <f>-T169</f>
        <v>429200</v>
      </c>
      <c r="U201" s="118"/>
      <c r="V201" s="118"/>
      <c r="W201" s="118"/>
      <c r="X201" s="118"/>
      <c r="Y201" s="318"/>
    </row>
    <row r="202" spans="1:25" outlineLevel="1" x14ac:dyDescent="0.2">
      <c r="A202" s="343"/>
      <c r="B202" s="247" t="s">
        <v>362</v>
      </c>
      <c r="C202" s="248"/>
      <c r="D202" s="132"/>
      <c r="E202" s="248"/>
      <c r="F202" s="248"/>
      <c r="G202" s="132"/>
      <c r="H202" s="159"/>
      <c r="I202" s="159"/>
      <c r="J202" s="159"/>
      <c r="K202" s="159"/>
      <c r="L202" s="159"/>
      <c r="M202" s="159"/>
      <c r="N202" s="159"/>
      <c r="O202" s="161"/>
      <c r="P202" s="234"/>
      <c r="Q202" s="234"/>
      <c r="R202" s="234"/>
      <c r="S202" s="234"/>
      <c r="T202" s="236">
        <f>'5.a. Personalko. u. -Std.'!E77</f>
        <v>17374.869408300881</v>
      </c>
      <c r="U202" s="139" t="s">
        <v>421</v>
      </c>
      <c r="V202" s="118"/>
      <c r="W202" s="118"/>
      <c r="X202" s="118"/>
      <c r="Y202" s="318"/>
    </row>
    <row r="203" spans="1:25" outlineLevel="1" x14ac:dyDescent="0.2">
      <c r="A203" s="343"/>
      <c r="B203" s="249" t="s">
        <v>352</v>
      </c>
      <c r="C203" s="248"/>
      <c r="D203" s="132"/>
      <c r="E203" s="248"/>
      <c r="F203" s="248"/>
      <c r="G203" s="132"/>
      <c r="H203" s="159"/>
      <c r="I203" s="159"/>
      <c r="J203" s="159"/>
      <c r="K203" s="159"/>
      <c r="L203" s="159"/>
      <c r="M203" s="159"/>
      <c r="N203" s="159"/>
      <c r="O203" s="161"/>
      <c r="P203" s="234"/>
      <c r="Q203" s="234"/>
      <c r="R203" s="234"/>
      <c r="S203" s="234"/>
      <c r="T203" s="150">
        <f>T201/T202</f>
        <v>24.702343937903141</v>
      </c>
      <c r="U203" s="118"/>
      <c r="V203" s="118"/>
      <c r="W203" s="118"/>
      <c r="X203" s="118"/>
      <c r="Y203" s="318"/>
    </row>
    <row r="204" spans="1:25" outlineLevel="1" x14ac:dyDescent="0.2">
      <c r="A204" s="343"/>
      <c r="B204" s="250"/>
      <c r="C204" s="248"/>
      <c r="D204" s="132"/>
      <c r="E204" s="248"/>
      <c r="F204" s="248"/>
      <c r="G204" s="132"/>
      <c r="H204" s="159"/>
      <c r="I204" s="159"/>
      <c r="J204" s="159"/>
      <c r="K204" s="159"/>
      <c r="L204" s="159"/>
      <c r="M204" s="159"/>
      <c r="N204" s="159"/>
      <c r="O204" s="161"/>
      <c r="P204" s="234"/>
      <c r="Q204" s="234"/>
      <c r="R204" s="234"/>
      <c r="S204" s="234"/>
      <c r="T204" s="234"/>
      <c r="U204" s="118"/>
      <c r="V204" s="118"/>
      <c r="W204" s="118"/>
      <c r="X204" s="118"/>
      <c r="Y204" s="318"/>
    </row>
    <row r="205" spans="1:25" outlineLevel="1" x14ac:dyDescent="0.2">
      <c r="A205" s="343"/>
      <c r="B205" s="247" t="s">
        <v>317</v>
      </c>
      <c r="C205" s="248"/>
      <c r="D205" s="132"/>
      <c r="E205" s="248"/>
      <c r="F205" s="248"/>
      <c r="G205" s="132"/>
      <c r="H205" s="159"/>
      <c r="I205" s="159"/>
      <c r="J205" s="159"/>
      <c r="K205" s="159"/>
      <c r="L205" s="159"/>
      <c r="M205" s="159"/>
      <c r="N205" s="159"/>
      <c r="O205" s="161"/>
      <c r="P205" s="234"/>
      <c r="Q205" s="234"/>
      <c r="R205" s="234"/>
      <c r="S205" s="234"/>
      <c r="T205" s="236">
        <f>-U170</f>
        <v>186400</v>
      </c>
      <c r="U205" s="118"/>
      <c r="V205" s="118"/>
      <c r="W205" s="118"/>
      <c r="X205" s="118"/>
      <c r="Y205" s="318"/>
    </row>
    <row r="206" spans="1:25" outlineLevel="1" x14ac:dyDescent="0.2">
      <c r="A206" s="343"/>
      <c r="B206" s="247" t="s">
        <v>362</v>
      </c>
      <c r="C206" s="248"/>
      <c r="D206" s="132"/>
      <c r="E206" s="248"/>
      <c r="F206" s="248"/>
      <c r="G206" s="132"/>
      <c r="H206" s="159"/>
      <c r="I206" s="159"/>
      <c r="J206" s="159"/>
      <c r="K206" s="159"/>
      <c r="L206" s="159"/>
      <c r="M206" s="159"/>
      <c r="N206" s="159"/>
      <c r="O206" s="161"/>
      <c r="P206" s="234"/>
      <c r="Q206" s="234"/>
      <c r="R206" s="234"/>
      <c r="S206" s="234"/>
      <c r="T206" s="236">
        <f>'5.a. Personalko. u. -Std.'!E77</f>
        <v>17374.869408300881</v>
      </c>
      <c r="U206" s="118"/>
      <c r="V206" s="118"/>
      <c r="W206" s="118"/>
      <c r="X206" s="118"/>
      <c r="Y206" s="318"/>
    </row>
    <row r="207" spans="1:25" outlineLevel="1" x14ac:dyDescent="0.2">
      <c r="A207" s="343"/>
      <c r="B207" s="247" t="s">
        <v>475</v>
      </c>
      <c r="C207" s="248"/>
      <c r="D207" s="132"/>
      <c r="E207" s="248"/>
      <c r="F207" s="248"/>
      <c r="G207" s="132"/>
      <c r="H207" s="159"/>
      <c r="I207" s="159"/>
      <c r="J207" s="159"/>
      <c r="K207" s="159"/>
      <c r="L207" s="159"/>
      <c r="M207" s="159"/>
      <c r="N207" s="159"/>
      <c r="O207" s="161"/>
      <c r="P207" s="234"/>
      <c r="Q207" s="234"/>
      <c r="R207" s="234"/>
      <c r="S207" s="234"/>
      <c r="T207" s="150">
        <f>T205/T206</f>
        <v>10.728138187383843</v>
      </c>
      <c r="U207" s="346">
        <f>T207/T203</f>
        <v>0.43429636533084809</v>
      </c>
      <c r="V207" s="118"/>
      <c r="W207" s="118"/>
      <c r="X207" s="118"/>
      <c r="Y207" s="318"/>
    </row>
    <row r="208" spans="1:25" outlineLevel="1" x14ac:dyDescent="0.2">
      <c r="A208" s="343"/>
      <c r="B208" s="250"/>
      <c r="C208" s="248"/>
      <c r="D208" s="132"/>
      <c r="E208" s="248"/>
      <c r="F208" s="248"/>
      <c r="G208" s="132"/>
      <c r="H208" s="159"/>
      <c r="I208" s="159"/>
      <c r="J208" s="159"/>
      <c r="K208" s="159"/>
      <c r="L208" s="159"/>
      <c r="M208" s="159"/>
      <c r="N208" s="159"/>
      <c r="O208" s="161"/>
      <c r="P208" s="234"/>
      <c r="Q208" s="234"/>
      <c r="R208" s="234"/>
      <c r="S208" s="234"/>
      <c r="T208" s="234"/>
      <c r="U208" s="118"/>
      <c r="V208" s="118"/>
      <c r="W208" s="118"/>
      <c r="X208" s="118"/>
      <c r="Y208" s="318"/>
    </row>
    <row r="209" spans="1:25" ht="15" outlineLevel="1" x14ac:dyDescent="0.2">
      <c r="A209" s="343"/>
      <c r="B209" s="247" t="s">
        <v>415</v>
      </c>
      <c r="C209" s="248"/>
      <c r="D209" s="132"/>
      <c r="E209" s="248"/>
      <c r="F209" s="248"/>
      <c r="G209" s="132"/>
      <c r="H209" s="159"/>
      <c r="I209" s="159"/>
      <c r="J209" s="159"/>
      <c r="K209" s="159"/>
      <c r="L209" s="159"/>
      <c r="M209" s="159"/>
      <c r="N209" s="159"/>
      <c r="O209" s="161"/>
      <c r="P209" s="234"/>
      <c r="Q209" s="234"/>
      <c r="R209" s="234"/>
      <c r="S209" s="234"/>
      <c r="T209" s="355">
        <f>T207+T203</f>
        <v>35.430482125286986</v>
      </c>
      <c r="U209" s="340">
        <f>T209/T195-1</f>
        <v>0.11108748770088583</v>
      </c>
      <c r="V209" s="118"/>
      <c r="W209" s="118"/>
      <c r="X209" s="118"/>
      <c r="Y209" s="318"/>
    </row>
    <row r="210" spans="1:25" ht="13.5" outlineLevel="1" thickBot="1" x14ac:dyDescent="0.25">
      <c r="A210" s="345"/>
      <c r="B210" s="323"/>
      <c r="C210" s="324"/>
      <c r="D210" s="325"/>
      <c r="E210" s="324"/>
      <c r="F210" s="324"/>
      <c r="G210" s="325"/>
      <c r="H210" s="326"/>
      <c r="I210" s="326"/>
      <c r="J210" s="326"/>
      <c r="K210" s="326"/>
      <c r="L210" s="326"/>
      <c r="M210" s="341"/>
      <c r="N210" s="326"/>
      <c r="O210" s="327"/>
      <c r="P210" s="327"/>
      <c r="Q210" s="325"/>
      <c r="R210" s="325"/>
      <c r="S210" s="325"/>
      <c r="T210" s="325"/>
      <c r="U210" s="325"/>
      <c r="V210" s="325"/>
      <c r="W210" s="325"/>
      <c r="X210" s="325"/>
      <c r="Y210" s="330"/>
    </row>
    <row r="211" spans="1:25" x14ac:dyDescent="0.2">
      <c r="Q211" s="155"/>
      <c r="R211" s="155"/>
      <c r="S211" s="155"/>
      <c r="T211" s="155"/>
      <c r="U211" s="155"/>
      <c r="V211" s="155"/>
    </row>
  </sheetData>
  <mergeCells count="1">
    <mergeCell ref="H1:N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3"/>
  <sheetViews>
    <sheetView zoomScaleNormal="100" workbookViewId="0">
      <pane ySplit="3" topLeftCell="A4" activePane="bottomLeft" state="frozen"/>
      <selection pane="bottomLeft"/>
    </sheetView>
  </sheetViews>
  <sheetFormatPr baseColWidth="10" defaultRowHeight="12.75" outlineLevelRow="1" x14ac:dyDescent="0.2"/>
  <cols>
    <col min="1" max="3" width="16.140625" style="91" customWidth="1"/>
    <col min="4" max="4" width="6.28515625" style="91" bestFit="1" customWidth="1"/>
    <col min="5" max="6" width="9.42578125" style="91" customWidth="1"/>
    <col min="7" max="7" width="31.5703125" style="91" bestFit="1" customWidth="1"/>
    <col min="8" max="16384" width="11.42578125" style="91"/>
  </cols>
  <sheetData>
    <row r="1" spans="1:7" ht="18" x14ac:dyDescent="0.2">
      <c r="A1" s="259" t="s">
        <v>300</v>
      </c>
      <c r="B1" s="81"/>
      <c r="C1" s="81"/>
      <c r="D1" s="81"/>
      <c r="E1" s="81"/>
      <c r="F1" s="81"/>
      <c r="G1" s="81"/>
    </row>
    <row r="2" spans="1:7" x14ac:dyDescent="0.2">
      <c r="A2" s="260"/>
      <c r="B2" s="95"/>
      <c r="C2" s="95"/>
      <c r="D2" s="95"/>
      <c r="E2" s="95"/>
      <c r="F2" s="95"/>
      <c r="G2" s="95"/>
    </row>
    <row r="3" spans="1:7" ht="15.75" x14ac:dyDescent="0.2">
      <c r="A3" s="261" t="s">
        <v>242</v>
      </c>
      <c r="B3" s="80"/>
      <c r="C3" s="80"/>
      <c r="D3" s="80"/>
      <c r="E3" s="80"/>
      <c r="F3" s="80"/>
      <c r="G3" s="80"/>
    </row>
    <row r="7" spans="1:7" ht="15" hidden="1" customHeight="1" outlineLevel="1" x14ac:dyDescent="0.2">
      <c r="A7" s="96" t="s">
        <v>269</v>
      </c>
      <c r="B7" s="97"/>
      <c r="C7" s="97"/>
      <c r="D7" s="97"/>
      <c r="E7" s="97"/>
      <c r="F7" s="97"/>
      <c r="G7" s="97"/>
    </row>
    <row r="8" spans="1:7" ht="15" hidden="1" customHeight="1" outlineLevel="1" x14ac:dyDescent="0.2"/>
    <row r="9" spans="1:7" ht="15" hidden="1" customHeight="1" outlineLevel="1" x14ac:dyDescent="0.2">
      <c r="A9" s="131" t="s">
        <v>216</v>
      </c>
      <c r="B9" s="132"/>
      <c r="C9" s="132"/>
      <c r="D9" s="132"/>
      <c r="E9" s="132">
        <v>12.5</v>
      </c>
      <c r="F9" s="131" t="s">
        <v>256</v>
      </c>
      <c r="G9" s="132"/>
    </row>
    <row r="10" spans="1:7" ht="15" hidden="1" customHeight="1" outlineLevel="1" x14ac:dyDescent="0.2">
      <c r="A10" s="131" t="s">
        <v>257</v>
      </c>
      <c r="B10" s="132"/>
      <c r="C10" s="132"/>
      <c r="D10" s="132"/>
      <c r="E10" s="132">
        <v>10.75</v>
      </c>
      <c r="F10" s="131" t="s">
        <v>217</v>
      </c>
      <c r="G10" s="132"/>
    </row>
    <row r="11" spans="1:7" ht="15" hidden="1" customHeight="1" outlineLevel="1" x14ac:dyDescent="0.2">
      <c r="A11" s="132"/>
      <c r="B11" s="132"/>
      <c r="C11" s="132"/>
      <c r="D11" s="132"/>
      <c r="E11" s="132"/>
      <c r="F11" s="132"/>
      <c r="G11" s="132"/>
    </row>
    <row r="12" spans="1:7" ht="15" hidden="1" customHeight="1" outlineLevel="1" x14ac:dyDescent="0.2">
      <c r="A12" s="131" t="s">
        <v>258</v>
      </c>
      <c r="B12" s="132"/>
      <c r="C12" s="132"/>
      <c r="D12" s="132"/>
      <c r="E12" s="153">
        <v>40</v>
      </c>
      <c r="F12" s="131" t="s">
        <v>261</v>
      </c>
      <c r="G12" s="132"/>
    </row>
    <row r="13" spans="1:7" ht="15" hidden="1" customHeight="1" outlineLevel="1" x14ac:dyDescent="0.2">
      <c r="A13" s="131"/>
      <c r="B13" s="132"/>
      <c r="C13" s="132"/>
      <c r="D13" s="132"/>
      <c r="E13" s="132"/>
      <c r="F13" s="131"/>
      <c r="G13" s="132"/>
    </row>
    <row r="14" spans="1:7" ht="15" hidden="1" customHeight="1" outlineLevel="1" x14ac:dyDescent="0.2">
      <c r="A14" s="131" t="s">
        <v>260</v>
      </c>
      <c r="B14" s="132"/>
      <c r="C14" s="132"/>
      <c r="D14" s="132"/>
      <c r="E14" s="132">
        <v>52</v>
      </c>
      <c r="F14" s="131" t="s">
        <v>259</v>
      </c>
      <c r="G14" s="132"/>
    </row>
    <row r="15" spans="1:7" ht="15" hidden="1" customHeight="1" outlineLevel="1" x14ac:dyDescent="0.2">
      <c r="A15" s="131" t="s">
        <v>215</v>
      </c>
      <c r="B15" s="132"/>
      <c r="C15" s="132"/>
      <c r="D15" s="132"/>
      <c r="E15" s="133">
        <f>E12*E14</f>
        <v>2080</v>
      </c>
      <c r="F15" s="131" t="s">
        <v>280</v>
      </c>
      <c r="G15" s="132"/>
    </row>
    <row r="16" spans="1:7" ht="15" hidden="1" customHeight="1" outlineLevel="1" x14ac:dyDescent="0.2">
      <c r="A16" s="132"/>
      <c r="B16" s="132"/>
      <c r="C16" s="132"/>
      <c r="D16" s="132"/>
      <c r="E16" s="132"/>
      <c r="F16" s="132"/>
      <c r="G16" s="132"/>
    </row>
    <row r="17" spans="1:7" ht="15" hidden="1" customHeight="1" outlineLevel="1" x14ac:dyDescent="0.2">
      <c r="A17" s="131" t="s">
        <v>263</v>
      </c>
      <c r="B17" s="132"/>
      <c r="C17" s="132"/>
      <c r="D17" s="132"/>
      <c r="E17" s="133">
        <f>E15*E10</f>
        <v>22360</v>
      </c>
      <c r="F17" s="131" t="s">
        <v>272</v>
      </c>
      <c r="G17" s="131" t="s">
        <v>267</v>
      </c>
    </row>
    <row r="18" spans="1:7" ht="15" hidden="1" customHeight="1" outlineLevel="1" x14ac:dyDescent="0.2">
      <c r="A18" s="131" t="s">
        <v>365</v>
      </c>
      <c r="B18" s="132"/>
      <c r="C18" s="132"/>
      <c r="D18" s="132"/>
      <c r="E18" s="136">
        <f>E17*E9</f>
        <v>279500</v>
      </c>
      <c r="F18" s="131" t="s">
        <v>272</v>
      </c>
      <c r="G18" s="131" t="s">
        <v>267</v>
      </c>
    </row>
    <row r="19" spans="1:7" ht="15" hidden="1" customHeight="1" outlineLevel="1" x14ac:dyDescent="0.2">
      <c r="A19" s="132"/>
      <c r="B19" s="132"/>
      <c r="C19" s="132"/>
      <c r="D19" s="132"/>
      <c r="E19" s="132"/>
      <c r="F19" s="132"/>
      <c r="G19" s="132"/>
    </row>
    <row r="20" spans="1:7" ht="15" hidden="1" customHeight="1" outlineLevel="1" x14ac:dyDescent="0.2">
      <c r="A20" s="131" t="s">
        <v>268</v>
      </c>
      <c r="B20" s="132"/>
      <c r="C20" s="132"/>
      <c r="D20" s="132"/>
      <c r="E20" s="136">
        <f>-'1. Fibu-Saldenliste (original)'!C22</f>
        <v>281000</v>
      </c>
      <c r="F20" s="131" t="s">
        <v>272</v>
      </c>
      <c r="G20" s="131" t="s">
        <v>267</v>
      </c>
    </row>
    <row r="21" spans="1:7" ht="15" hidden="1" customHeight="1" outlineLevel="1" x14ac:dyDescent="0.2">
      <c r="A21" s="131"/>
      <c r="B21" s="132"/>
      <c r="C21" s="132"/>
      <c r="D21" s="132"/>
      <c r="E21" s="136"/>
      <c r="F21" s="131"/>
      <c r="G21" s="131"/>
    </row>
    <row r="22" spans="1:7" ht="15" hidden="1" customHeight="1" outlineLevel="1" x14ac:dyDescent="0.2">
      <c r="A22" s="131" t="s">
        <v>124</v>
      </c>
      <c r="B22" s="132"/>
      <c r="C22" s="132"/>
      <c r="D22" s="132"/>
      <c r="E22" s="137">
        <f>E20-E18</f>
        <v>1500</v>
      </c>
      <c r="F22" s="131" t="s">
        <v>265</v>
      </c>
      <c r="G22" s="132"/>
    </row>
    <row r="23" spans="1:7" ht="15" hidden="1" customHeight="1" outlineLevel="1" x14ac:dyDescent="0.2">
      <c r="A23" s="132"/>
      <c r="B23" s="132"/>
      <c r="C23" s="132"/>
      <c r="D23" s="132"/>
      <c r="E23" s="138">
        <f>E22/E20</f>
        <v>5.3380782918149468E-3</v>
      </c>
      <c r="F23" s="170" t="s">
        <v>510</v>
      </c>
      <c r="G23" s="132"/>
    </row>
    <row r="24" spans="1:7" ht="15" hidden="1" customHeight="1" outlineLevel="1" x14ac:dyDescent="0.2">
      <c r="A24" s="237" t="s">
        <v>511</v>
      </c>
      <c r="B24" s="132"/>
      <c r="C24" s="132"/>
      <c r="D24" s="132"/>
      <c r="E24" s="132"/>
      <c r="F24" s="132"/>
      <c r="G24" s="132"/>
    </row>
    <row r="25" spans="1:7" ht="15" hidden="1" customHeight="1" outlineLevel="1" x14ac:dyDescent="0.2">
      <c r="A25" s="148"/>
      <c r="B25" s="149"/>
      <c r="C25" s="149"/>
      <c r="D25" s="149"/>
      <c r="E25" s="149"/>
      <c r="F25" s="149"/>
      <c r="G25" s="149"/>
    </row>
    <row r="26" spans="1:7" ht="15" hidden="1" customHeight="1" outlineLevel="1" x14ac:dyDescent="0.2">
      <c r="A26" s="139"/>
      <c r="B26" s="118"/>
      <c r="C26" s="118"/>
      <c r="D26" s="118"/>
      <c r="E26" s="118"/>
      <c r="F26" s="118"/>
      <c r="G26" s="118"/>
    </row>
    <row r="27" spans="1:7" ht="15" customHeight="1" collapsed="1" x14ac:dyDescent="0.2">
      <c r="A27" s="143"/>
      <c r="B27" s="147"/>
      <c r="C27" s="147"/>
      <c r="D27" s="147"/>
      <c r="E27" s="147"/>
      <c r="F27" s="147"/>
      <c r="G27" s="147"/>
    </row>
    <row r="28" spans="1:7" ht="15" hidden="1" customHeight="1" outlineLevel="1" x14ac:dyDescent="0.2">
      <c r="A28" s="96" t="s">
        <v>366</v>
      </c>
      <c r="B28" s="97"/>
      <c r="C28" s="97"/>
      <c r="D28" s="97"/>
      <c r="E28" s="97"/>
      <c r="F28" s="97"/>
      <c r="G28" s="97"/>
    </row>
    <row r="29" spans="1:7" ht="15" hidden="1" customHeight="1" outlineLevel="1" x14ac:dyDescent="0.2">
      <c r="A29" s="131"/>
      <c r="B29" s="132"/>
      <c r="C29" s="132"/>
      <c r="D29" s="132"/>
      <c r="E29" s="132"/>
      <c r="F29" s="132"/>
      <c r="G29" s="132"/>
    </row>
    <row r="30" spans="1:7" ht="15" hidden="1" customHeight="1" outlineLevel="1" x14ac:dyDescent="0.2">
      <c r="A30" s="131" t="s">
        <v>268</v>
      </c>
      <c r="B30" s="132"/>
      <c r="C30" s="132"/>
      <c r="D30" s="132"/>
      <c r="E30" s="136">
        <f>-'2. Fibu-Saldenliste (strukt.)'!C37</f>
        <v>281000</v>
      </c>
      <c r="F30" s="131" t="s">
        <v>272</v>
      </c>
      <c r="G30" s="132"/>
    </row>
    <row r="31" spans="1:7" ht="15" hidden="1" customHeight="1" outlineLevel="1" x14ac:dyDescent="0.2">
      <c r="A31" s="131"/>
      <c r="B31" s="132"/>
      <c r="C31" s="132"/>
      <c r="D31" s="132"/>
      <c r="E31" s="132"/>
      <c r="F31" s="132"/>
      <c r="G31" s="132"/>
    </row>
    <row r="32" spans="1:7" ht="15" hidden="1" customHeight="1" outlineLevel="1" x14ac:dyDescent="0.2">
      <c r="A32" s="131" t="s">
        <v>274</v>
      </c>
      <c r="B32" s="132"/>
      <c r="C32" s="132"/>
      <c r="D32" s="132"/>
      <c r="E32" s="133">
        <f>-'2. Fibu-Saldenliste (strukt.)'!C38</f>
        <v>46800</v>
      </c>
      <c r="F32" s="131" t="s">
        <v>272</v>
      </c>
      <c r="G32" s="146">
        <f>E32/E30</f>
        <v>0.16654804270462634</v>
      </c>
    </row>
    <row r="33" spans="1:7" ht="15" hidden="1" customHeight="1" outlineLevel="1" x14ac:dyDescent="0.2">
      <c r="A33" s="131" t="s">
        <v>277</v>
      </c>
      <c r="B33" s="132"/>
      <c r="C33" s="132"/>
      <c r="D33" s="132"/>
      <c r="E33" s="144">
        <f>-'2. Fibu-Saldenliste (strukt.)'!C45</f>
        <v>101400</v>
      </c>
      <c r="F33" s="145" t="s">
        <v>272</v>
      </c>
      <c r="G33" s="146">
        <f>E33/E30</f>
        <v>0.36085409252669037</v>
      </c>
    </row>
    <row r="34" spans="1:7" ht="15" hidden="1" customHeight="1" outlineLevel="1" x14ac:dyDescent="0.2">
      <c r="A34" s="131" t="s">
        <v>278</v>
      </c>
      <c r="B34" s="132"/>
      <c r="C34" s="132"/>
      <c r="D34" s="132"/>
      <c r="E34" s="142">
        <f>SUM(E32:E33)</f>
        <v>148200</v>
      </c>
      <c r="F34" s="143" t="s">
        <v>272</v>
      </c>
      <c r="G34" s="132"/>
    </row>
    <row r="35" spans="1:7" ht="15" hidden="1" customHeight="1" outlineLevel="1" x14ac:dyDescent="0.2">
      <c r="A35" s="131"/>
      <c r="B35" s="132"/>
      <c r="C35" s="132"/>
      <c r="D35" s="132"/>
      <c r="E35" s="134">
        <f>E34/E30</f>
        <v>0.52740213523131674</v>
      </c>
      <c r="F35" s="132"/>
      <c r="G35" s="132"/>
    </row>
    <row r="36" spans="1:7" ht="15" hidden="1" customHeight="1" outlineLevel="1" x14ac:dyDescent="0.2">
      <c r="A36" s="131"/>
      <c r="B36" s="132"/>
      <c r="C36" s="132"/>
      <c r="D36" s="132"/>
      <c r="E36" s="132"/>
      <c r="F36" s="132"/>
      <c r="G36" s="132"/>
    </row>
    <row r="37" spans="1:7" ht="15" hidden="1" customHeight="1" outlineLevel="1" x14ac:dyDescent="0.2">
      <c r="A37" s="131" t="s">
        <v>279</v>
      </c>
      <c r="B37" s="132"/>
      <c r="C37" s="132"/>
      <c r="D37" s="132"/>
      <c r="E37" s="136">
        <f>E34+E30</f>
        <v>429200</v>
      </c>
      <c r="F37" s="131" t="s">
        <v>264</v>
      </c>
      <c r="G37" s="132"/>
    </row>
    <row r="38" spans="1:7" ht="15" hidden="1" customHeight="1" outlineLevel="1" x14ac:dyDescent="0.2">
      <c r="A38" s="131"/>
      <c r="B38" s="132"/>
      <c r="C38" s="132"/>
      <c r="D38" s="132"/>
      <c r="E38" s="134">
        <f>E37/E30</f>
        <v>1.5274021352313167</v>
      </c>
      <c r="F38" s="132"/>
      <c r="G38" s="132"/>
    </row>
    <row r="39" spans="1:7" ht="15" hidden="1" customHeight="1" outlineLevel="1" x14ac:dyDescent="0.2">
      <c r="A39" s="139"/>
      <c r="B39" s="118"/>
      <c r="C39" s="118"/>
      <c r="D39" s="118"/>
      <c r="E39" s="118"/>
      <c r="F39" s="118"/>
      <c r="G39" s="118"/>
    </row>
    <row r="40" spans="1:7" ht="15" hidden="1" customHeight="1" outlineLevel="1" x14ac:dyDescent="0.2">
      <c r="A40" s="139"/>
      <c r="B40" s="118"/>
      <c r="C40" s="118"/>
      <c r="D40" s="118"/>
      <c r="E40" s="118"/>
      <c r="F40" s="118"/>
      <c r="G40" s="118"/>
    </row>
    <row r="41" spans="1:7" ht="15" customHeight="1" collapsed="1" x14ac:dyDescent="0.2">
      <c r="A41" s="139"/>
      <c r="B41" s="118"/>
      <c r="C41" s="118"/>
      <c r="D41" s="118"/>
      <c r="E41" s="118"/>
      <c r="F41" s="118"/>
      <c r="G41" s="118"/>
    </row>
    <row r="42" spans="1:7" ht="15" customHeight="1" x14ac:dyDescent="0.2">
      <c r="A42" s="352" t="s">
        <v>266</v>
      </c>
      <c r="B42" s="97"/>
      <c r="C42" s="97"/>
      <c r="D42" s="97"/>
      <c r="E42" s="97"/>
      <c r="F42" s="97"/>
      <c r="G42" s="97"/>
    </row>
    <row r="43" spans="1:7" ht="15" customHeight="1" x14ac:dyDescent="0.2"/>
    <row r="44" spans="1:7" ht="15" customHeight="1" x14ac:dyDescent="0.2">
      <c r="A44" s="131" t="s">
        <v>270</v>
      </c>
      <c r="B44" s="132"/>
      <c r="C44" s="132"/>
      <c r="D44" s="132"/>
      <c r="E44" s="132">
        <f>E9</f>
        <v>12.5</v>
      </c>
      <c r="F44" s="131" t="s">
        <v>256</v>
      </c>
      <c r="G44" s="132"/>
    </row>
    <row r="45" spans="1:7" ht="15" customHeight="1" x14ac:dyDescent="0.2">
      <c r="A45" s="131" t="s">
        <v>257</v>
      </c>
      <c r="B45" s="132"/>
      <c r="C45" s="132"/>
      <c r="D45" s="132"/>
      <c r="E45" s="132">
        <f>E10</f>
        <v>10.75</v>
      </c>
      <c r="F45" s="131" t="s">
        <v>217</v>
      </c>
      <c r="G45" s="132"/>
    </row>
    <row r="46" spans="1:7" ht="15" customHeight="1" x14ac:dyDescent="0.2">
      <c r="A46" s="132"/>
      <c r="B46" s="132"/>
      <c r="C46" s="132"/>
      <c r="D46" s="132"/>
      <c r="E46" s="132"/>
      <c r="F46" s="132"/>
      <c r="G46" s="132"/>
    </row>
    <row r="47" spans="1:7" ht="15" customHeight="1" x14ac:dyDescent="0.2">
      <c r="A47" s="131" t="s">
        <v>258</v>
      </c>
      <c r="B47" s="132"/>
      <c r="C47" s="132"/>
      <c r="D47" s="132"/>
      <c r="E47" s="153">
        <v>40</v>
      </c>
      <c r="F47" s="131" t="s">
        <v>261</v>
      </c>
      <c r="G47" s="132"/>
    </row>
    <row r="48" spans="1:7" ht="15" customHeight="1" x14ac:dyDescent="0.2">
      <c r="A48" s="131"/>
      <c r="B48" s="132"/>
      <c r="C48" s="132"/>
      <c r="D48" s="132"/>
      <c r="E48" s="132"/>
      <c r="F48" s="131"/>
      <c r="G48" s="132"/>
    </row>
    <row r="49" spans="1:7" ht="15" customHeight="1" x14ac:dyDescent="0.2">
      <c r="A49" s="131" t="s">
        <v>260</v>
      </c>
      <c r="B49" s="132"/>
      <c r="C49" s="132"/>
      <c r="D49" s="132"/>
      <c r="E49" s="132">
        <v>52</v>
      </c>
      <c r="F49" s="131" t="s">
        <v>259</v>
      </c>
      <c r="G49" s="132"/>
    </row>
    <row r="50" spans="1:7" ht="15" customHeight="1" x14ac:dyDescent="0.2">
      <c r="A50" s="131" t="s">
        <v>429</v>
      </c>
      <c r="B50" s="132"/>
      <c r="C50" s="132"/>
      <c r="D50" s="132"/>
      <c r="E50" s="133">
        <f>E47*E49</f>
        <v>2080</v>
      </c>
      <c r="F50" s="131" t="s">
        <v>280</v>
      </c>
      <c r="G50" s="132"/>
    </row>
    <row r="51" spans="1:7" ht="15" customHeight="1" x14ac:dyDescent="0.2">
      <c r="A51" s="132"/>
      <c r="B51" s="132"/>
      <c r="C51" s="132"/>
      <c r="D51" s="132"/>
      <c r="E51" s="132"/>
      <c r="F51" s="132"/>
      <c r="G51" s="132"/>
    </row>
    <row r="52" spans="1:7" ht="15" customHeight="1" x14ac:dyDescent="0.2">
      <c r="A52" s="131" t="s">
        <v>262</v>
      </c>
      <c r="B52" s="132"/>
      <c r="C52" s="132"/>
      <c r="D52" s="134">
        <f>E52/E49</f>
        <v>0.82499999999999996</v>
      </c>
      <c r="E52" s="152">
        <v>42.9</v>
      </c>
      <c r="F52" s="131" t="s">
        <v>259</v>
      </c>
      <c r="G52" s="131" t="s">
        <v>512</v>
      </c>
    </row>
    <row r="53" spans="1:7" ht="15" customHeight="1" x14ac:dyDescent="0.2">
      <c r="A53" s="131" t="s">
        <v>513</v>
      </c>
      <c r="B53" s="132"/>
      <c r="C53" s="132"/>
      <c r="D53" s="132"/>
      <c r="E53" s="135">
        <f>E52*E47</f>
        <v>1716</v>
      </c>
      <c r="F53" s="131" t="s">
        <v>280</v>
      </c>
      <c r="G53" s="146">
        <f>E53/$E$50</f>
        <v>0.82499999999999996</v>
      </c>
    </row>
    <row r="54" spans="1:7" ht="15" customHeight="1" x14ac:dyDescent="0.2">
      <c r="A54" s="132"/>
      <c r="B54" s="132"/>
      <c r="C54" s="132"/>
      <c r="D54" s="132"/>
      <c r="E54" s="132"/>
      <c r="F54" s="132"/>
      <c r="G54" s="132"/>
    </row>
    <row r="55" spans="1:7" ht="15" customHeight="1" outlineLevel="1" x14ac:dyDescent="0.2">
      <c r="A55" s="131" t="s">
        <v>281</v>
      </c>
      <c r="B55" s="132"/>
      <c r="C55" s="132"/>
      <c r="D55" s="151">
        <v>0.9</v>
      </c>
      <c r="E55" s="135">
        <f>E53*D55</f>
        <v>1544.4</v>
      </c>
      <c r="F55" s="131" t="s">
        <v>280</v>
      </c>
      <c r="G55" s="146">
        <f>E55/$E$50</f>
        <v>0.74250000000000005</v>
      </c>
    </row>
    <row r="56" spans="1:7" ht="15" customHeight="1" outlineLevel="1" x14ac:dyDescent="0.2">
      <c r="A56" s="131"/>
      <c r="B56" s="132"/>
      <c r="C56" s="132"/>
      <c r="D56" s="131" t="s">
        <v>405</v>
      </c>
      <c r="E56" s="132"/>
      <c r="F56" s="131"/>
      <c r="G56" s="146"/>
    </row>
    <row r="57" spans="1:7" ht="15" customHeight="1" outlineLevel="1" x14ac:dyDescent="0.2">
      <c r="A57" s="131"/>
      <c r="B57" s="376" t="s">
        <v>420</v>
      </c>
      <c r="C57" s="132"/>
      <c r="D57" s="131"/>
      <c r="E57" s="132"/>
      <c r="F57" s="131"/>
      <c r="G57" s="146"/>
    </row>
    <row r="58" spans="1:7" ht="15" customHeight="1" x14ac:dyDescent="0.2">
      <c r="A58" s="132"/>
      <c r="B58" s="132"/>
      <c r="C58" s="132"/>
      <c r="D58" s="131"/>
      <c r="E58" s="132"/>
      <c r="F58" s="132"/>
      <c r="G58" s="132"/>
    </row>
    <row r="59" spans="1:7" ht="15" customHeight="1" outlineLevel="1" x14ac:dyDescent="0.2">
      <c r="A59" s="131" t="s">
        <v>282</v>
      </c>
      <c r="B59" s="132"/>
      <c r="C59" s="132"/>
      <c r="D59" s="379">
        <f>E59/E55</f>
        <v>0.90001913536912093</v>
      </c>
      <c r="E59" s="135">
        <f>'6. Rückrg. verrechenbare Std.'!D13/'5.a. Personalko. u. -Std.'!E44</f>
        <v>1389.9895526640705</v>
      </c>
      <c r="F59" s="131" t="s">
        <v>280</v>
      </c>
      <c r="G59" s="146">
        <f>E59/$E$50</f>
        <v>0.66826420801157238</v>
      </c>
    </row>
    <row r="60" spans="1:7" ht="15" customHeight="1" x14ac:dyDescent="0.2"/>
    <row r="61" spans="1:7" ht="15" customHeight="1" x14ac:dyDescent="0.2"/>
    <row r="62" spans="1:7" ht="15" customHeight="1" x14ac:dyDescent="0.2"/>
    <row r="63" spans="1:7" ht="15" customHeight="1" x14ac:dyDescent="0.2">
      <c r="A63" s="96" t="s">
        <v>396</v>
      </c>
      <c r="B63" s="97"/>
      <c r="C63" s="97"/>
      <c r="D63" s="97"/>
      <c r="E63" s="97"/>
      <c r="F63" s="97"/>
      <c r="G63" s="97"/>
    </row>
    <row r="65" spans="1:7" x14ac:dyDescent="0.2">
      <c r="A65" s="131" t="s">
        <v>276</v>
      </c>
      <c r="B65" s="132"/>
      <c r="C65" s="132"/>
      <c r="D65" s="132"/>
      <c r="E65" s="133">
        <f>-'2. Fibu-Saldenliste (strukt.)'!C39</f>
        <v>327800</v>
      </c>
      <c r="F65" s="131" t="s">
        <v>272</v>
      </c>
      <c r="G65" s="132"/>
    </row>
    <row r="66" spans="1:7" x14ac:dyDescent="0.2">
      <c r="A66" s="131" t="s">
        <v>271</v>
      </c>
      <c r="B66" s="132"/>
      <c r="C66" s="132"/>
      <c r="D66" s="132"/>
      <c r="E66" s="133">
        <f>-'2. Fibu-Saldenliste (strukt.)'!C45</f>
        <v>101400</v>
      </c>
      <c r="F66" s="131" t="s">
        <v>272</v>
      </c>
      <c r="G66" s="132"/>
    </row>
    <row r="67" spans="1:7" x14ac:dyDescent="0.2">
      <c r="A67" s="131" t="s">
        <v>273</v>
      </c>
      <c r="B67" s="132"/>
      <c r="C67" s="132"/>
      <c r="D67" s="132"/>
      <c r="E67" s="133">
        <f>SUM(E65:E66)</f>
        <v>429200</v>
      </c>
      <c r="F67" s="131" t="s">
        <v>272</v>
      </c>
      <c r="G67" s="132"/>
    </row>
    <row r="68" spans="1:7" x14ac:dyDescent="0.2">
      <c r="A68" s="132"/>
      <c r="B68" s="132"/>
      <c r="C68" s="132"/>
      <c r="D68" s="132"/>
      <c r="E68" s="132"/>
      <c r="F68" s="132"/>
      <c r="G68" s="132"/>
    </row>
    <row r="69" spans="1:7" x14ac:dyDescent="0.2">
      <c r="A69" s="141" t="s">
        <v>285</v>
      </c>
      <c r="B69" s="132"/>
      <c r="C69" s="132"/>
      <c r="D69" s="132"/>
      <c r="E69" s="132"/>
      <c r="F69" s="132"/>
    </row>
    <row r="70" spans="1:7" x14ac:dyDescent="0.2">
      <c r="A70" s="141"/>
      <c r="B70" s="132"/>
      <c r="C70" s="132"/>
      <c r="D70" s="132"/>
      <c r="E70" s="132"/>
      <c r="F70" s="132"/>
      <c r="G70" s="141" t="s">
        <v>431</v>
      </c>
    </row>
    <row r="71" spans="1:7" x14ac:dyDescent="0.2">
      <c r="A71" s="131" t="s">
        <v>430</v>
      </c>
      <c r="B71" s="132"/>
      <c r="C71" s="132"/>
      <c r="D71" s="132"/>
      <c r="E71" s="133">
        <f>E53*$E$44</f>
        <v>21450</v>
      </c>
      <c r="F71" s="131" t="s">
        <v>280</v>
      </c>
      <c r="G71" s="132"/>
    </row>
    <row r="72" spans="1:7" x14ac:dyDescent="0.2">
      <c r="A72" s="132"/>
      <c r="B72" s="132"/>
      <c r="C72" s="132"/>
      <c r="D72" s="132"/>
      <c r="E72" s="150">
        <f>E$67/E71</f>
        <v>20.009324009324008</v>
      </c>
      <c r="F72" s="131" t="s">
        <v>217</v>
      </c>
      <c r="G72" s="146">
        <f>(E72/$E$45)-1</f>
        <v>0.86133246598362856</v>
      </c>
    </row>
    <row r="73" spans="1:7" x14ac:dyDescent="0.2">
      <c r="A73" s="132"/>
      <c r="B73" s="132"/>
      <c r="C73" s="132"/>
      <c r="D73" s="132"/>
      <c r="E73" s="132"/>
      <c r="F73" s="132"/>
      <c r="G73" s="132"/>
    </row>
    <row r="74" spans="1:7" outlineLevel="1" x14ac:dyDescent="0.2">
      <c r="A74" s="131" t="s">
        <v>284</v>
      </c>
      <c r="B74" s="132"/>
      <c r="C74" s="132"/>
      <c r="D74" s="132"/>
      <c r="E74" s="133">
        <f>E55*$E$44</f>
        <v>19305</v>
      </c>
      <c r="F74" s="131" t="s">
        <v>280</v>
      </c>
      <c r="G74" s="146"/>
    </row>
    <row r="75" spans="1:7" outlineLevel="1" x14ac:dyDescent="0.2">
      <c r="A75" s="132"/>
      <c r="B75" s="132"/>
      <c r="C75" s="132"/>
      <c r="D75" s="132"/>
      <c r="E75" s="150">
        <f>E$67/E74</f>
        <v>22.232582232582232</v>
      </c>
      <c r="F75" s="131" t="s">
        <v>217</v>
      </c>
      <c r="G75" s="146">
        <f>(E75/$E$45)-1</f>
        <v>1.068147184426254</v>
      </c>
    </row>
    <row r="76" spans="1:7" x14ac:dyDescent="0.2">
      <c r="A76" s="132"/>
      <c r="B76" s="132"/>
      <c r="C76" s="132"/>
      <c r="D76" s="132"/>
      <c r="E76" s="132"/>
      <c r="F76" s="132"/>
      <c r="G76" s="132"/>
    </row>
    <row r="77" spans="1:7" outlineLevel="1" x14ac:dyDescent="0.2">
      <c r="A77" s="131" t="s">
        <v>283</v>
      </c>
      <c r="B77" s="132"/>
      <c r="C77" s="132"/>
      <c r="D77" s="132"/>
      <c r="E77" s="133">
        <f>E59*$E$44</f>
        <v>17374.869408300881</v>
      </c>
      <c r="F77" s="131" t="s">
        <v>280</v>
      </c>
      <c r="G77" s="132"/>
    </row>
    <row r="78" spans="1:7" outlineLevel="1" x14ac:dyDescent="0.2">
      <c r="A78" s="132"/>
      <c r="B78" s="132"/>
      <c r="C78" s="132"/>
      <c r="D78" s="132"/>
      <c r="E78" s="150">
        <f>E$67/E77</f>
        <v>24.702343937903141</v>
      </c>
      <c r="F78" s="131" t="s">
        <v>217</v>
      </c>
      <c r="G78" s="146">
        <f>(E78/$E$45)-1</f>
        <v>1.2978924593398271</v>
      </c>
    </row>
    <row r="81" spans="1:7" outlineLevel="1" x14ac:dyDescent="0.2">
      <c r="A81" s="164" t="s">
        <v>353</v>
      </c>
    </row>
    <row r="82" spans="1:7" outlineLevel="1" x14ac:dyDescent="0.2">
      <c r="A82" s="131" t="s">
        <v>354</v>
      </c>
      <c r="B82" s="132"/>
      <c r="C82" s="132"/>
      <c r="D82" s="132"/>
      <c r="E82" s="133">
        <f>ROUND(E77*E75,-2)</f>
        <v>386300</v>
      </c>
      <c r="F82" s="132"/>
      <c r="G82" s="132"/>
    </row>
    <row r="83" spans="1:7" outlineLevel="1" x14ac:dyDescent="0.2">
      <c r="A83" s="132"/>
      <c r="B83" s="132"/>
      <c r="C83" s="132"/>
      <c r="D83" s="132"/>
      <c r="E83" s="137">
        <f>E82-E67</f>
        <v>-42900</v>
      </c>
      <c r="F83" s="170" t="s">
        <v>355</v>
      </c>
      <c r="G83" s="132"/>
    </row>
  </sheetData>
  <pageMargins left="0.70866141732283472" right="0.37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Inhalt</vt:lpstr>
      <vt:lpstr>1. Fibu-Saldenliste (original)</vt:lpstr>
      <vt:lpstr>2. Fibu-Saldenliste (strukt.)</vt:lpstr>
      <vt:lpstr>3. Ergänzg. um kalk. Kosten BÜB</vt:lpstr>
      <vt:lpstr>3.a. kalk. Kosten u. Umsatz</vt:lpstr>
      <vt:lpstr>4. BAB-Ableitung</vt:lpstr>
      <vt:lpstr>4.a. BAB-Kommentare</vt:lpstr>
      <vt:lpstr>5. Ermittlung d. Kalk.-Sätze</vt:lpstr>
      <vt:lpstr>5.a. Personalko. u. -Std.</vt:lpstr>
      <vt:lpstr>6. Rückrg. verrechenbare Std.</vt:lpstr>
      <vt:lpstr>Problem</vt:lpstr>
      <vt:lpstr>Verprobung</vt:lpstr>
      <vt:lpstr>Ist-BAB-Ableitung</vt:lpstr>
      <vt:lpstr>'1. Fibu-Saldenliste (original)'!Drucktitel</vt:lpstr>
      <vt:lpstr>'Ist-BAB-Ableitung'!Drucktitel</vt:lpstr>
    </vt:vector>
  </TitlesOfParts>
  <Company>Schützinger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Wolfgang</cp:lastModifiedBy>
  <cp:lastPrinted>2018-02-06T13:19:32Z</cp:lastPrinted>
  <dcterms:created xsi:type="dcterms:W3CDTF">2000-01-17T07:36:04Z</dcterms:created>
  <dcterms:modified xsi:type="dcterms:W3CDTF">2018-02-06T13:34:17Z</dcterms:modified>
</cp:coreProperties>
</file>